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P:\Marketing\Forms &amp; Worksheets\"/>
    </mc:Choice>
  </mc:AlternateContent>
  <bookViews>
    <workbookView xWindow="-105" yWindow="-105" windowWidth="19410" windowHeight="10410" firstSheet="1" activeTab="1"/>
  </bookViews>
  <sheets>
    <sheet name="FAQ" sheetId="18" state="hidden" r:id="rId1"/>
    <sheet name="CALCULATOR" sheetId="11" r:id="rId2"/>
    <sheet name="Business Narrative" sheetId="20" r:id="rId3"/>
    <sheet name="DEPOSIT ANALYSIS" sheetId="17" r:id="rId4"/>
    <sheet name="Dropdowns (2)" sheetId="21" state="hidden" r:id="rId5"/>
    <sheet name="Dropdowns" sheetId="19" state="hidden" r:id="rId6"/>
    <sheet name="Express Doc" sheetId="15" state="hidden" r:id="rId7"/>
    <sheet name="STEP 3 - Income Analysis" sheetId="9" state="hidden" r:id="rId8"/>
    <sheet name="Admin" sheetId="10" state="hidden" r:id="rId9"/>
    <sheet name="Admin AU" sheetId="13" state="hidden" r:id="rId10"/>
  </sheets>
  <externalReferences>
    <externalReference r:id="rId11"/>
  </externalReferences>
  <definedNames>
    <definedName name="A" localSheetId="2">#REF!</definedName>
    <definedName name="A" localSheetId="4">#REF!</definedName>
    <definedName name="A">#REF!</definedName>
    <definedName name="AES" localSheetId="2">'[1]STEP 3 - Income Analysis'!$G$15:$G$22,'[1]STEP 3 - Income Analysis'!$E$19:$E$22,'[1]STEP 3 - Income Analysis'!$G$13</definedName>
    <definedName name="AES" localSheetId="4">'[1]STEP 3 - Income Analysis'!$G$15:$G$22,'[1]STEP 3 - Income Analysis'!$E$19:$E$22,'[1]STEP 3 - Income Analysis'!$G$13</definedName>
    <definedName name="AES">'STEP 3 - Income Analysis'!$G$15:$G$22,'STEP 3 - Income Analysis'!$E$19:$E$22,'STEP 3 - Income Analysis'!$G$13</definedName>
    <definedName name="AMD" localSheetId="1">CALCULATOR!$H$48</definedName>
    <definedName name="AMD">#REF!</definedName>
    <definedName name="APlust">'Admin AU'!$A$12:$A$14</definedName>
    <definedName name="asdf">#REF!</definedName>
    <definedName name="asdfasdfasdf">#REF!</definedName>
    <definedName name="ASFWERW">#REF!</definedName>
    <definedName name="Asset">'Admin AU'!$A$12:$A$14</definedName>
    <definedName name="AssetPlus">'Admin AU'!$A$12:$A$14</definedName>
    <definedName name="AUDate">#REF!</definedName>
    <definedName name="BBBBB">#REF!</definedName>
    <definedName name="BExpStd" localSheetId="2">[1]Admin!$D$3:$D$4</definedName>
    <definedName name="BExpStd" localSheetId="4">[1]Admin!$D$3:$D$4</definedName>
    <definedName name="BExpStd">Admin!$D$3:$D$4</definedName>
    <definedName name="Borr">#REF!</definedName>
    <definedName name="BorrowerName" localSheetId="1">CALCULATOR!#REF!</definedName>
    <definedName name="BorrowerName">#REF!</definedName>
    <definedName name="BT" localSheetId="1">CALCULATOR!$F$16</definedName>
    <definedName name="BT">#REF!</definedName>
    <definedName name="BusExpinPer" localSheetId="1">CALCULATOR!$T$9</definedName>
    <definedName name="BusExpinPer">#REF!</definedName>
    <definedName name="BusinessExplanation">'STEP 3 - Income Analysis'!$C$36</definedName>
    <definedName name="Businessname" localSheetId="1">CALCULATOR!$G$7</definedName>
    <definedName name="Businessname">#REF!</definedName>
    <definedName name="BusName">#REF!</definedName>
    <definedName name="CCCC">#REF!</definedName>
    <definedName name="CoreAsset">'Admin AU'!$A$17:$A$20</definedName>
    <definedName name="d">#REF!,#REF!,#REF!</definedName>
    <definedName name="DateRecentStatement" localSheetId="1">CALCULATOR!$F$20</definedName>
    <definedName name="DateRecentStatement">#REF!</definedName>
    <definedName name="Dep">#REF!</definedName>
    <definedName name="depeight">#REF!</definedName>
    <definedName name="depfirst">#REF!</definedName>
    <definedName name="depfive">#REF!</definedName>
    <definedName name="depfour">#REF!</definedName>
    <definedName name="depnine">#REF!</definedName>
    <definedName name="Deposit1" localSheetId="1">CALCULATOR!$G$28</definedName>
    <definedName name="Deposit1">#REF!</definedName>
    <definedName name="Deposit10" localSheetId="1">CALCULATOR!$G$37</definedName>
    <definedName name="Deposit10">#REF!</definedName>
    <definedName name="Deposit11" localSheetId="1">CALCULATOR!$G$38</definedName>
    <definedName name="Deposit11">#REF!</definedName>
    <definedName name="Deposit12" localSheetId="1">CALCULATOR!$G$39</definedName>
    <definedName name="Deposit12">#REF!</definedName>
    <definedName name="Deposit2" localSheetId="1">CALCULATOR!$G$29</definedName>
    <definedName name="Deposit2">#REF!</definedName>
    <definedName name="Deposit3" localSheetId="1">CALCULATOR!$G$30</definedName>
    <definedName name="Deposit3">#REF!</definedName>
    <definedName name="Deposit4" localSheetId="1">CALCULATOR!$G$31</definedName>
    <definedName name="Deposit4">#REF!</definedName>
    <definedName name="Deposit5" localSheetId="1">CALCULATOR!$G$32</definedName>
    <definedName name="Deposit5">#REF!</definedName>
    <definedName name="Deposit6" localSheetId="1">CALCULATOR!$G$33</definedName>
    <definedName name="Deposit6">#REF!</definedName>
    <definedName name="Deposit7" localSheetId="1">CALCULATOR!$G$34</definedName>
    <definedName name="Deposit7">#REF!</definedName>
    <definedName name="Deposit8" localSheetId="1">CALCULATOR!$G$35</definedName>
    <definedName name="Deposit8">#REF!</definedName>
    <definedName name="Deposit9" localSheetId="1">CALCULATOR!$G$36</definedName>
    <definedName name="Deposit9">#REF!</definedName>
    <definedName name="DepositNotBus1" localSheetId="1">CALCULATOR!$I$28</definedName>
    <definedName name="DepositNotBus1">#REF!</definedName>
    <definedName name="DepositNotBus2" localSheetId="1">CALCULATOR!$I$29</definedName>
    <definedName name="DepositNotBus2">#REF!</definedName>
    <definedName name="DepositNotBus3" localSheetId="1">CALCULATOR!$I$30</definedName>
    <definedName name="DepositNotBus3">#REF!</definedName>
    <definedName name="Deposits24" localSheetId="1">CALCULATOR!#REF!</definedName>
    <definedName name="Deposits24">#REF!</definedName>
    <definedName name="DepositsFirst12" localSheetId="1">CALCULATOR!#REF!</definedName>
    <definedName name="DepositsFirst12">#REF!</definedName>
    <definedName name="DepositsNotBus12" localSheetId="1">CALCULATOR!$I$28:$V$39</definedName>
    <definedName name="DepositsNotBus12">#REF!</definedName>
    <definedName name="DepositsNotBus24" localSheetId="1">CALCULATOR!#REF!</definedName>
    <definedName name="DepositsNotBus24">#REF!</definedName>
    <definedName name="Depositten">#REF!</definedName>
    <definedName name="depseven">#REF!</definedName>
    <definedName name="depsix">#REF!</definedName>
    <definedName name="depthree">#REF!</definedName>
    <definedName name="deptwentyfour">#REF!</definedName>
    <definedName name="deptwo">#REF!</definedName>
    <definedName name="DownPayment">#REF!</definedName>
    <definedName name="DSDF">#REF!</definedName>
    <definedName name="dsf">#REF!</definedName>
    <definedName name="E">#REF!</definedName>
    <definedName name="eleven">#REF!</definedName>
    <definedName name="empl">#REF!</definedName>
    <definedName name="Employees" localSheetId="1">CALCULATOR!#REF!</definedName>
    <definedName name="Employees">#REF!</definedName>
    <definedName name="FFFFF">#REF!</definedName>
    <definedName name="GGGGGG">#REF!</definedName>
    <definedName name="goods">#REF!</definedName>
    <definedName name="GoodsorServices" localSheetId="1">CALCULATOR!#REF!</definedName>
    <definedName name="GoodsorServices">#REF!</definedName>
    <definedName name="HHHHHH">#REF!</definedName>
    <definedName name="I">#REF!</definedName>
    <definedName name="JJJJJ">#REF!</definedName>
    <definedName name="KKKK">#REF!</definedName>
    <definedName name="larege">#REF!</definedName>
    <definedName name="LargeDeposits" localSheetId="1">CALCULATOR!$U$20</definedName>
    <definedName name="LargeDeposits">#REF!</definedName>
    <definedName name="LLLLL">#REF!</definedName>
    <definedName name="LoanAmount">#REF!</definedName>
    <definedName name="LoanNumber">#REF!</definedName>
    <definedName name="lstBType">Admin!$B$3:$B$4</definedName>
    <definedName name="lstMos">Admin!$C$3:$C$4</definedName>
    <definedName name="MMMMM">#REF!</definedName>
    <definedName name="mo" localSheetId="2">'[1]Admin AU'!#REF!</definedName>
    <definedName name="mo" localSheetId="4">'[1]Admin AU'!#REF!</definedName>
    <definedName name="mo">'Admin AU'!#REF!</definedName>
    <definedName name="MosReq" localSheetId="1">CALCULATOR!$F$18</definedName>
    <definedName name="MosReq">#REF!</definedName>
    <definedName name="NNNNN">#REF!</definedName>
    <definedName name="NotBusDeposit">#REF!</definedName>
    <definedName name="notbusthree">#REF!</definedName>
    <definedName name="notbustwelve">#REF!</definedName>
    <definedName name="notbustwentyfour">#REF!</definedName>
    <definedName name="notbustwo">#REF!</definedName>
    <definedName name="notsufficientfunds">#REF!</definedName>
    <definedName name="NSF" localSheetId="1">CALCULATOR!$U$18</definedName>
    <definedName name="NSF">#REF!</definedName>
    <definedName name="numberofmonths">#REF!</definedName>
    <definedName name="O">#REF!</definedName>
    <definedName name="own">#REF!</definedName>
    <definedName name="Ownership" localSheetId="1">CALCULATOR!$G$9</definedName>
    <definedName name="Ownership">#REF!</definedName>
    <definedName name="P">#REF!</definedName>
    <definedName name="page" localSheetId="2">'[1]Admin AU'!#REF!</definedName>
    <definedName name="page" localSheetId="4">'[1]Admin AU'!#REF!</definedName>
    <definedName name="page">'Admin AU'!#REF!</definedName>
    <definedName name="personal">#REF!</definedName>
    <definedName name="PgRq">Admin!$E$3:$E$5</definedName>
    <definedName name="PlusAsset">'Admin AU'!$A$12:$A$14</definedName>
    <definedName name="PorB" localSheetId="1">CALCULATOR!$T$5</definedName>
    <definedName name="PorB">#REF!</definedName>
    <definedName name="_xlnm.Print_Area" localSheetId="1">CALCULATOR!$A$2:$AB$94</definedName>
    <definedName name="_xlnm.Print_Area" localSheetId="7">'STEP 3 - Income Analysis'!$A$1:$K$57</definedName>
    <definedName name="Program">'Admin AU'!$A$8:$A$9</definedName>
    <definedName name="Q">#REF!</definedName>
    <definedName name="Rent" localSheetId="1">CALCULATOR!#REF!</definedName>
    <definedName name="Rent">#REF!</definedName>
    <definedName name="rents">#REF!</definedName>
    <definedName name="res">'Admin AU'!$A$3:$A$4</definedName>
    <definedName name="Result">Admin!$F$3:$F$4</definedName>
    <definedName name="RRRR">#REF!</definedName>
    <definedName name="S">#REF!</definedName>
    <definedName name="sd">#REF!</definedName>
    <definedName name="SDFADSFADSF">#REF!</definedName>
    <definedName name="SDFASDFWEREWR">#REF!</definedName>
    <definedName name="seperate">#REF!</definedName>
    <definedName name="Seperatebooks" localSheetId="1">CALCULATOR!$T$7</definedName>
    <definedName name="Seperatebooks">#REF!</definedName>
    <definedName name="SSSDSDD">#REF!</definedName>
    <definedName name="transfer">#REF!</definedName>
    <definedName name="Transfers" localSheetId="1">CALCULATOR!$U$16</definedName>
    <definedName name="Transfers">#REF!</definedName>
    <definedName name="TTT">#REF!</definedName>
    <definedName name="twelve">#REF!</definedName>
    <definedName name="type" localSheetId="2">'[1]Admin AU'!#REF!</definedName>
    <definedName name="type" localSheetId="4">'[1]Admin AU'!#REF!</definedName>
    <definedName name="type">'Admin AU'!#REF!</definedName>
    <definedName name="U">#REF!</definedName>
    <definedName name="VVVV">#REF!</definedName>
    <definedName name="W">#REF!</definedName>
    <definedName name="XCV">#REF!</definedName>
    <definedName name="XXXXX">#REF!</definedName>
    <definedName name="XZCDFEW">#REF!</definedName>
    <definedName name="YYYY">#REF!</definedName>
    <definedName name="ZZZZZZ">#REF!</definedName>
  </definedNames>
  <calcPr calcId="171027"/>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11" l="1"/>
  <c r="F16" i="11"/>
  <c r="AF81" i="11" l="1"/>
  <c r="T10" i="11"/>
  <c r="F20" i="17" l="1"/>
  <c r="K6" i="21" l="1"/>
  <c r="K7" i="21" s="1"/>
  <c r="K8" i="21" s="1"/>
  <c r="K9" i="21" s="1"/>
  <c r="K10" i="21" s="1"/>
  <c r="K11" i="21" s="1"/>
  <c r="K12" i="21" s="1"/>
  <c r="K13" i="21" s="1"/>
  <c r="K14" i="21" s="1"/>
  <c r="K15" i="21" s="1"/>
  <c r="K16" i="21" s="1"/>
  <c r="K17" i="21" s="1"/>
  <c r="K18" i="21" s="1"/>
  <c r="K19" i="21" s="1"/>
  <c r="K20" i="21" s="1"/>
  <c r="K21" i="21" s="1"/>
  <c r="K22" i="21" s="1"/>
  <c r="K23" i="21" s="1"/>
  <c r="K24" i="21" s="1"/>
  <c r="K25" i="21" s="1"/>
  <c r="K26" i="21" s="1"/>
  <c r="K27" i="21" s="1"/>
  <c r="K28" i="21" s="1"/>
  <c r="K29" i="21" s="1"/>
  <c r="K30" i="21" s="1"/>
  <c r="K31" i="21" s="1"/>
  <c r="K32" i="21" s="1"/>
  <c r="K33" i="21" s="1"/>
  <c r="K34" i="21" s="1"/>
  <c r="K35" i="21" s="1"/>
  <c r="K36" i="21" s="1"/>
  <c r="K37" i="21" s="1"/>
  <c r="K38" i="21" s="1"/>
  <c r="K39" i="21" s="1"/>
  <c r="K40" i="21" s="1"/>
  <c r="K41" i="21" s="1"/>
  <c r="K42" i="21" s="1"/>
  <c r="K43" i="21" s="1"/>
  <c r="K44" i="21" s="1"/>
  <c r="K45" i="21" s="1"/>
  <c r="K46" i="21" s="1"/>
  <c r="K47" i="21" s="1"/>
  <c r="K48" i="21" s="1"/>
  <c r="K49" i="21" s="1"/>
  <c r="K50" i="21" s="1"/>
  <c r="K51" i="21" s="1"/>
  <c r="K52" i="21" s="1"/>
  <c r="K53" i="21" s="1"/>
  <c r="K54" i="21" s="1"/>
  <c r="K55" i="21" s="1"/>
  <c r="K56" i="21" s="1"/>
  <c r="K57" i="21" s="1"/>
  <c r="K58" i="21" s="1"/>
  <c r="K59" i="21" s="1"/>
  <c r="K60" i="21" s="1"/>
  <c r="K61" i="21" s="1"/>
  <c r="K62" i="21" s="1"/>
  <c r="K63" i="21" s="1"/>
  <c r="K64" i="21" s="1"/>
  <c r="K65" i="21" s="1"/>
  <c r="K66" i="21" s="1"/>
  <c r="K67" i="21" s="1"/>
  <c r="K68" i="21" s="1"/>
  <c r="K69" i="21" s="1"/>
  <c r="K70" i="21" s="1"/>
  <c r="K71" i="21" s="1"/>
  <c r="K72" i="21" s="1"/>
  <c r="K73" i="21" s="1"/>
  <c r="K74" i="21" s="1"/>
  <c r="K75" i="21" s="1"/>
  <c r="K76" i="21" s="1"/>
  <c r="K77" i="21" s="1"/>
  <c r="K78" i="21" s="1"/>
  <c r="K79" i="21" s="1"/>
  <c r="K80" i="21" s="1"/>
  <c r="K81" i="21" s="1"/>
  <c r="K82" i="21" s="1"/>
  <c r="K83" i="21" s="1"/>
  <c r="K84" i="21" s="1"/>
  <c r="K85" i="21" s="1"/>
  <c r="K86" i="21" s="1"/>
  <c r="K87" i="21" s="1"/>
  <c r="K88" i="21" s="1"/>
  <c r="K89" i="21" s="1"/>
  <c r="K90" i="21" s="1"/>
  <c r="K91" i="21" s="1"/>
  <c r="K92" i="21" s="1"/>
  <c r="K93" i="21" s="1"/>
  <c r="K94" i="21" s="1"/>
  <c r="K95" i="21" s="1"/>
  <c r="K96" i="21" s="1"/>
  <c r="K97" i="21" s="1"/>
  <c r="K98" i="21" s="1"/>
  <c r="K99" i="21" s="1"/>
  <c r="K100" i="21" s="1"/>
  <c r="K101" i="21" s="1"/>
  <c r="K102" i="21" s="1"/>
  <c r="Q110" i="17" l="1"/>
  <c r="F110" i="17"/>
  <c r="Q92" i="17"/>
  <c r="F92" i="17"/>
  <c r="Q74" i="17"/>
  <c r="F74" i="17"/>
  <c r="Q56" i="17"/>
  <c r="F56" i="17"/>
  <c r="Q38" i="17"/>
  <c r="F38" i="17"/>
  <c r="Q20" i="17"/>
  <c r="E28" i="11" l="1"/>
  <c r="E29" i="11" s="1"/>
  <c r="E30" i="11" s="1"/>
  <c r="E31" i="11" s="1"/>
  <c r="E32" i="11" s="1"/>
  <c r="E33" i="11" s="1"/>
  <c r="E34" i="11" s="1"/>
  <c r="E35" i="11" s="1"/>
  <c r="E36" i="11" s="1"/>
  <c r="E37" i="11" s="1"/>
  <c r="E38" i="11" s="1"/>
  <c r="E39" i="11" s="1"/>
  <c r="Y109" i="17" l="1"/>
  <c r="Y108" i="17"/>
  <c r="Y107" i="17"/>
  <c r="Y106" i="17"/>
  <c r="Y105" i="17"/>
  <c r="Y104" i="17"/>
  <c r="Y103" i="17"/>
  <c r="Y102" i="17"/>
  <c r="Y101" i="17"/>
  <c r="Y100" i="17"/>
  <c r="Y99" i="17"/>
  <c r="Y98" i="17"/>
  <c r="Y91" i="17"/>
  <c r="X91" i="17"/>
  <c r="Y90" i="17"/>
  <c r="X90" i="17"/>
  <c r="Y89" i="17"/>
  <c r="X89" i="17"/>
  <c r="Y88" i="17"/>
  <c r="X88" i="17"/>
  <c r="Y87" i="17"/>
  <c r="X87" i="17"/>
  <c r="Y86" i="17"/>
  <c r="X86" i="17"/>
  <c r="Y85" i="17"/>
  <c r="X85" i="17"/>
  <c r="Y84" i="17"/>
  <c r="X84" i="17"/>
  <c r="Y83" i="17"/>
  <c r="X83" i="17"/>
  <c r="Y82" i="17"/>
  <c r="X82" i="17"/>
  <c r="Y81" i="17"/>
  <c r="X81" i="17"/>
  <c r="Y80" i="17"/>
  <c r="X80" i="17"/>
  <c r="Y73" i="17"/>
  <c r="X73" i="17"/>
  <c r="Y72" i="17"/>
  <c r="X72" i="17"/>
  <c r="Y71" i="17"/>
  <c r="X71" i="17"/>
  <c r="Y70" i="17"/>
  <c r="X70" i="17"/>
  <c r="Y69" i="17"/>
  <c r="X69" i="17"/>
  <c r="Y68" i="17"/>
  <c r="X68" i="17"/>
  <c r="Y67" i="17"/>
  <c r="X67" i="17"/>
  <c r="Y66" i="17"/>
  <c r="X66" i="17"/>
  <c r="Y65" i="17"/>
  <c r="X65" i="17"/>
  <c r="Y64" i="17"/>
  <c r="X64" i="17"/>
  <c r="Y63" i="17"/>
  <c r="X63" i="17"/>
  <c r="Y62" i="17"/>
  <c r="X62" i="17"/>
  <c r="Y55" i="17"/>
  <c r="X55" i="17"/>
  <c r="Y54" i="17"/>
  <c r="X54" i="17"/>
  <c r="Y53" i="17"/>
  <c r="X53" i="17"/>
  <c r="Y52" i="17"/>
  <c r="X52" i="17"/>
  <c r="Y51" i="17"/>
  <c r="X51" i="17"/>
  <c r="Y50" i="17"/>
  <c r="X50" i="17"/>
  <c r="Y49" i="17"/>
  <c r="X49" i="17"/>
  <c r="Y48" i="17"/>
  <c r="X48" i="17"/>
  <c r="Y47" i="17"/>
  <c r="X47" i="17"/>
  <c r="Y46" i="17"/>
  <c r="X46" i="17"/>
  <c r="Y45" i="17"/>
  <c r="X45" i="17"/>
  <c r="Y44" i="17"/>
  <c r="X44" i="17"/>
  <c r="Y37" i="17"/>
  <c r="X37" i="17"/>
  <c r="Y36" i="17"/>
  <c r="X36" i="17"/>
  <c r="Y35" i="17"/>
  <c r="X35" i="17"/>
  <c r="Y34" i="17"/>
  <c r="X34" i="17"/>
  <c r="Y33" i="17"/>
  <c r="X33" i="17"/>
  <c r="Y32" i="17"/>
  <c r="X32" i="17"/>
  <c r="Y31" i="17"/>
  <c r="X31" i="17"/>
  <c r="Y30" i="17"/>
  <c r="X30" i="17"/>
  <c r="Y29" i="17"/>
  <c r="X29" i="17"/>
  <c r="Y28" i="17"/>
  <c r="X28" i="17"/>
  <c r="Y27" i="17"/>
  <c r="X27" i="17"/>
  <c r="Y26" i="17"/>
  <c r="X26" i="17"/>
  <c r="Y19" i="17"/>
  <c r="V39" i="11" s="1"/>
  <c r="X19" i="17"/>
  <c r="Y18" i="17"/>
  <c r="X18" i="17"/>
  <c r="Y17" i="17"/>
  <c r="V37" i="11" s="1"/>
  <c r="X17" i="17"/>
  <c r="Y16" i="17"/>
  <c r="V36" i="11" s="1"/>
  <c r="X16" i="17"/>
  <c r="Y15" i="17"/>
  <c r="V35" i="11" s="1"/>
  <c r="X15" i="17"/>
  <c r="Y14" i="17"/>
  <c r="X14" i="17"/>
  <c r="Y13" i="17"/>
  <c r="X13" i="17"/>
  <c r="Y12" i="17"/>
  <c r="X12" i="17"/>
  <c r="Y11" i="17"/>
  <c r="V31" i="11" s="1"/>
  <c r="X11" i="17"/>
  <c r="Y10" i="17"/>
  <c r="V30" i="11" s="1"/>
  <c r="X10" i="17"/>
  <c r="Y9" i="17"/>
  <c r="V29" i="11" s="1"/>
  <c r="X9" i="17"/>
  <c r="Y8" i="17"/>
  <c r="X8" i="17"/>
  <c r="V38" i="11" l="1"/>
  <c r="Y110" i="17"/>
  <c r="Y38" i="17"/>
  <c r="Y56" i="17"/>
  <c r="Y74" i="17"/>
  <c r="Y92" i="17"/>
  <c r="V28" i="11"/>
  <c r="Y20" i="17"/>
  <c r="V34" i="11"/>
  <c r="V32" i="11"/>
  <c r="V33" i="11"/>
  <c r="M55" i="17"/>
  <c r="M54" i="17"/>
  <c r="M53" i="17"/>
  <c r="M52" i="17"/>
  <c r="M51" i="17"/>
  <c r="M50" i="17"/>
  <c r="M49" i="17"/>
  <c r="M48" i="17"/>
  <c r="M47" i="17"/>
  <c r="M46" i="17"/>
  <c r="M45" i="17"/>
  <c r="M44" i="17"/>
  <c r="M81" i="17"/>
  <c r="M82" i="17"/>
  <c r="M83" i="17"/>
  <c r="M84" i="17"/>
  <c r="M85" i="17"/>
  <c r="M86" i="17"/>
  <c r="M87" i="17"/>
  <c r="M88" i="17"/>
  <c r="M89" i="17"/>
  <c r="M90" i="17"/>
  <c r="M91" i="17"/>
  <c r="M80" i="17"/>
  <c r="M27" i="17"/>
  <c r="M28" i="17"/>
  <c r="M29" i="17"/>
  <c r="M30" i="17"/>
  <c r="M31" i="17"/>
  <c r="M32" i="17"/>
  <c r="M33" i="17"/>
  <c r="M34" i="17"/>
  <c r="M35" i="17"/>
  <c r="M36" i="17"/>
  <c r="M37" i="17"/>
  <c r="M26" i="17"/>
  <c r="M63" i="17"/>
  <c r="M64" i="17"/>
  <c r="M65" i="17"/>
  <c r="M66" i="17"/>
  <c r="M67" i="17"/>
  <c r="M68" i="17"/>
  <c r="M69" i="17"/>
  <c r="M70" i="17"/>
  <c r="M71" i="17"/>
  <c r="M72" i="17"/>
  <c r="M73" i="17"/>
  <c r="M62" i="17"/>
  <c r="M9" i="17"/>
  <c r="M10" i="17"/>
  <c r="M11" i="17"/>
  <c r="M12" i="17"/>
  <c r="M13" i="17"/>
  <c r="M14" i="17"/>
  <c r="M15" i="17"/>
  <c r="M16" i="17"/>
  <c r="M17" i="17"/>
  <c r="M18" i="17"/>
  <c r="M19" i="17"/>
  <c r="M8" i="17"/>
  <c r="N109" i="17"/>
  <c r="N108" i="17"/>
  <c r="N107" i="17"/>
  <c r="N106" i="17"/>
  <c r="N105" i="17"/>
  <c r="N104" i="17"/>
  <c r="N103" i="17"/>
  <c r="N102" i="17"/>
  <c r="N101" i="17"/>
  <c r="N100" i="17"/>
  <c r="N99" i="17"/>
  <c r="N98" i="17"/>
  <c r="N55" i="17"/>
  <c r="N54" i="17"/>
  <c r="N53" i="17"/>
  <c r="N52" i="17"/>
  <c r="N51" i="17"/>
  <c r="N50" i="17"/>
  <c r="N49" i="17"/>
  <c r="N48" i="17"/>
  <c r="N47" i="17"/>
  <c r="N46" i="17"/>
  <c r="N45" i="17"/>
  <c r="N44" i="17"/>
  <c r="N91" i="17"/>
  <c r="N90" i="17"/>
  <c r="N89" i="17"/>
  <c r="N88" i="17"/>
  <c r="N87" i="17"/>
  <c r="N86" i="17"/>
  <c r="N85" i="17"/>
  <c r="N84" i="17"/>
  <c r="N83" i="17"/>
  <c r="N82" i="17"/>
  <c r="N81" i="17"/>
  <c r="N80" i="17"/>
  <c r="N37" i="17"/>
  <c r="N36" i="17"/>
  <c r="N35" i="17"/>
  <c r="N34" i="17"/>
  <c r="N33" i="17"/>
  <c r="N32" i="17"/>
  <c r="N31" i="17"/>
  <c r="N30" i="17"/>
  <c r="N29" i="17"/>
  <c r="N28" i="17"/>
  <c r="N27" i="17"/>
  <c r="N26" i="17"/>
  <c r="N62" i="17"/>
  <c r="N73" i="17"/>
  <c r="N72" i="17"/>
  <c r="N71" i="17"/>
  <c r="N70" i="17"/>
  <c r="N69" i="17"/>
  <c r="N68" i="17"/>
  <c r="N67" i="17"/>
  <c r="N66" i="17"/>
  <c r="N65" i="17"/>
  <c r="N64" i="17"/>
  <c r="N63" i="17"/>
  <c r="N9" i="17"/>
  <c r="N10" i="17"/>
  <c r="N11" i="17"/>
  <c r="N12" i="17"/>
  <c r="N13" i="17"/>
  <c r="N14" i="17"/>
  <c r="N15" i="17"/>
  <c r="N16" i="17"/>
  <c r="N17" i="17"/>
  <c r="N18" i="17"/>
  <c r="N19" i="17"/>
  <c r="N8" i="17"/>
  <c r="N74" i="17" l="1"/>
  <c r="G31" i="11"/>
  <c r="G30" i="11"/>
  <c r="G39" i="11"/>
  <c r="N56" i="17"/>
  <c r="G38" i="11"/>
  <c r="N92" i="17"/>
  <c r="N110" i="17"/>
  <c r="G32" i="11"/>
  <c r="G35" i="11"/>
  <c r="N38" i="17"/>
  <c r="G28" i="11"/>
  <c r="N20" i="17"/>
  <c r="V40" i="11"/>
  <c r="G37" i="11"/>
  <c r="G29" i="11"/>
  <c r="G36" i="11"/>
  <c r="G34" i="11"/>
  <c r="G33" i="11"/>
  <c r="G40" i="11" l="1"/>
  <c r="C10" i="11" l="1"/>
  <c r="H21" i="15" l="1"/>
  <c r="Q48" i="15"/>
  <c r="A3" i="13" l="1"/>
  <c r="H23" i="15"/>
  <c r="Q35" i="15"/>
  <c r="Q37" i="15" s="1"/>
  <c r="Q39" i="15" s="1"/>
  <c r="Q41" i="15" l="1"/>
  <c r="Q46" i="15" s="1"/>
  <c r="Q50" i="15" s="1"/>
  <c r="Y74" i="11" l="1"/>
  <c r="M44" i="11"/>
  <c r="O60" i="11" s="1"/>
  <c r="O62" i="11" s="1"/>
  <c r="AF82" i="11" l="1"/>
  <c r="Y76" i="11"/>
  <c r="Y78" i="11" s="1"/>
  <c r="X5" i="11"/>
  <c r="U84" i="11"/>
  <c r="Y82" i="11"/>
  <c r="V82" i="11"/>
  <c r="A4" i="13"/>
  <c r="AC80" i="11" l="1"/>
  <c r="Y80" i="11"/>
  <c r="E41" i="11"/>
  <c r="V89" i="11"/>
  <c r="E98" i="17" l="1"/>
  <c r="E26" i="17"/>
  <c r="E62" i="17"/>
  <c r="E44" i="17"/>
  <c r="E80" i="17"/>
  <c r="E8" i="17"/>
  <c r="E99" i="17" l="1"/>
  <c r="E27" i="17"/>
  <c r="E63" i="17"/>
  <c r="E45" i="17"/>
  <c r="E81" i="17"/>
  <c r="E9" i="17"/>
  <c r="O64" i="11"/>
  <c r="O72" i="11" s="1"/>
  <c r="P74" i="11" s="1"/>
  <c r="H48" i="11"/>
  <c r="G60" i="11" l="1"/>
  <c r="G62" i="11" s="1"/>
  <c r="E28" i="17"/>
  <c r="E10" i="17"/>
  <c r="E64" i="17"/>
  <c r="E46" i="17"/>
  <c r="E82" i="17"/>
  <c r="E100" i="17"/>
  <c r="G43" i="9"/>
  <c r="E101" i="17" l="1"/>
  <c r="E29" i="17"/>
  <c r="E65" i="17"/>
  <c r="E47" i="17"/>
  <c r="E83" i="17"/>
  <c r="E11" i="17"/>
  <c r="G64" i="11"/>
  <c r="G72" i="11" s="1"/>
  <c r="H74" i="11" s="1"/>
  <c r="B9" i="9"/>
  <c r="E48" i="17" l="1"/>
  <c r="E84" i="17"/>
  <c r="E12" i="17"/>
  <c r="E102" i="17"/>
  <c r="E30" i="17"/>
  <c r="E66" i="17"/>
  <c r="G23" i="9"/>
  <c r="E49" i="17" l="1"/>
  <c r="E85" i="17"/>
  <c r="E13" i="17"/>
  <c r="E103" i="17"/>
  <c r="E31" i="17"/>
  <c r="E67" i="17"/>
  <c r="K4" i="10"/>
  <c r="K3" i="10"/>
  <c r="E32" i="17" l="1"/>
  <c r="E50" i="17"/>
  <c r="E68" i="17"/>
  <c r="E104" i="17"/>
  <c r="E14" i="17"/>
  <c r="E86" i="17"/>
  <c r="F4" i="10"/>
  <c r="E87" i="17" l="1"/>
  <c r="E15" i="17"/>
  <c r="E105" i="17"/>
  <c r="E33" i="17"/>
  <c r="E69" i="17"/>
  <c r="E51" i="17"/>
  <c r="J17" i="9"/>
  <c r="J16" i="9"/>
  <c r="J15" i="9"/>
  <c r="E106" i="17" l="1"/>
  <c r="E34" i="17"/>
  <c r="E70" i="17"/>
  <c r="E52" i="17"/>
  <c r="E88" i="17"/>
  <c r="E16" i="17"/>
  <c r="C35" i="9"/>
  <c r="F3" i="10"/>
  <c r="E107" i="17" l="1"/>
  <c r="E35" i="17"/>
  <c r="E71" i="17"/>
  <c r="E53" i="17"/>
  <c r="E89" i="17"/>
  <c r="E17" i="17"/>
  <c r="B50" i="9"/>
  <c r="H3" i="10"/>
  <c r="H4" i="10" s="1"/>
  <c r="E19" i="10"/>
  <c r="E108" i="17" l="1"/>
  <c r="E36" i="17"/>
  <c r="E72" i="17"/>
  <c r="E54" i="17"/>
  <c r="E90" i="17"/>
  <c r="E18" i="17"/>
  <c r="R14" i="9"/>
  <c r="P28" i="11" l="1"/>
  <c r="E109" i="17"/>
  <c r="E55" i="17"/>
  <c r="E91" i="17"/>
  <c r="E19" i="17"/>
  <c r="E37" i="17"/>
  <c r="E73" i="17"/>
  <c r="B6" i="9"/>
  <c r="P80" i="17" l="1"/>
  <c r="P44" i="17"/>
  <c r="P8" i="17"/>
  <c r="P98" i="17"/>
  <c r="P62" i="17"/>
  <c r="P26" i="17"/>
  <c r="P29" i="11"/>
  <c r="D10" i="10"/>
  <c r="P81" i="17" l="1"/>
  <c r="P45" i="17"/>
  <c r="P9" i="17"/>
  <c r="P99" i="17"/>
  <c r="P63" i="17"/>
  <c r="P27" i="17"/>
  <c r="P30" i="11"/>
  <c r="G45" i="9"/>
  <c r="R13" i="9"/>
  <c r="Q13" i="9"/>
  <c r="C33" i="9"/>
  <c r="P100" i="17" l="1"/>
  <c r="P28" i="17"/>
  <c r="P64" i="17"/>
  <c r="P82" i="17"/>
  <c r="P46" i="17"/>
  <c r="P10" i="17"/>
  <c r="P31" i="11"/>
  <c r="G25" i="9"/>
  <c r="Q14" i="9"/>
  <c r="P101" i="17" l="1"/>
  <c r="P65" i="17"/>
  <c r="P29" i="17"/>
  <c r="P47" i="17"/>
  <c r="P11" i="17"/>
  <c r="P83" i="17"/>
  <c r="P32" i="11"/>
  <c r="G27" i="9"/>
  <c r="G47" i="9" s="1"/>
  <c r="F50" i="9" s="1"/>
  <c r="P102" i="17" l="1"/>
  <c r="P66" i="17"/>
  <c r="P30" i="17"/>
  <c r="P84" i="17"/>
  <c r="P48" i="17"/>
  <c r="P12" i="17"/>
  <c r="P33" i="11"/>
  <c r="I3" i="10"/>
  <c r="I4" i="10" s="1"/>
  <c r="P103" i="17" l="1"/>
  <c r="P67" i="17"/>
  <c r="P31" i="17"/>
  <c r="P85" i="17"/>
  <c r="P49" i="17"/>
  <c r="P13" i="17"/>
  <c r="P34" i="11"/>
  <c r="D50" i="9"/>
  <c r="P86" i="17" l="1"/>
  <c r="P50" i="17"/>
  <c r="P14" i="17"/>
  <c r="P104" i="17"/>
  <c r="P68" i="17"/>
  <c r="P32" i="17"/>
  <c r="P35" i="11"/>
  <c r="P33" i="17" l="1"/>
  <c r="P87" i="17"/>
  <c r="P51" i="17"/>
  <c r="P15" i="17"/>
  <c r="P105" i="17"/>
  <c r="P69" i="17"/>
  <c r="P36" i="11"/>
  <c r="Y89" i="11"/>
  <c r="Y91" i="11" s="1"/>
  <c r="P88" i="17" l="1"/>
  <c r="P52" i="17"/>
  <c r="P16" i="17"/>
  <c r="P106" i="17"/>
  <c r="P70" i="17"/>
  <c r="P34" i="17"/>
  <c r="P37" i="11"/>
  <c r="P89" i="17" l="1"/>
  <c r="P53" i="17"/>
  <c r="P17" i="17"/>
  <c r="P107" i="17"/>
  <c r="P71" i="17"/>
  <c r="P35" i="17"/>
  <c r="P38" i="11"/>
  <c r="P108" i="17" l="1"/>
  <c r="P72" i="17"/>
  <c r="P36" i="17"/>
  <c r="P90" i="17"/>
  <c r="P54" i="17"/>
  <c r="P18" i="17"/>
  <c r="P39" i="11"/>
  <c r="E43" i="11" s="1"/>
  <c r="P109" i="17" l="1"/>
  <c r="P73" i="17"/>
  <c r="P37" i="17"/>
  <c r="P91" i="17"/>
  <c r="P55" i="17"/>
  <c r="P19" i="17"/>
</calcChain>
</file>

<file path=xl/sharedStrings.xml><?xml version="1.0" encoding="utf-8"?>
<sst xmlns="http://schemas.openxmlformats.org/spreadsheetml/2006/main" count="414" uniqueCount="187">
  <si>
    <t>Cost of Goods/Materials</t>
  </si>
  <si>
    <t>Labor/ Wages (paid to others)</t>
  </si>
  <si>
    <t>Business</t>
  </si>
  <si>
    <t>Personal</t>
  </si>
  <si>
    <t xml:space="preserve"> </t>
  </si>
  <si>
    <t>Other:</t>
  </si>
  <si>
    <t>TOTAL:</t>
  </si>
  <si>
    <t>Total Expenses:</t>
  </si>
  <si>
    <t>lstBType</t>
  </si>
  <si>
    <t>lstMos</t>
  </si>
  <si>
    <t>Yes</t>
  </si>
  <si>
    <t>No</t>
  </si>
  <si>
    <t>BExpStd</t>
  </si>
  <si>
    <t>PgRq</t>
  </si>
  <si>
    <t>Result</t>
  </si>
  <si>
    <t>The analysis of program requirements could not be completed. Please ensure you have filled out all required fields.</t>
  </si>
  <si>
    <t>MoCount</t>
  </si>
  <si>
    <t>MoCountResult</t>
  </si>
  <si>
    <t>Based on the program you selected, you have not entered enough months of bank statement deposits to get an accurate income calculation</t>
  </si>
  <si>
    <t>Based on the program you selected, you entered too many months bank statement deposits to get an accurate income calculation</t>
  </si>
  <si>
    <t>Program Requirements Met?</t>
  </si>
  <si>
    <t>RESULTS</t>
  </si>
  <si>
    <r>
      <rPr>
        <u/>
        <sz val="10"/>
        <color theme="1"/>
        <rFont val="Segoe UI"/>
        <family val="2"/>
      </rPr>
      <t>PROGRAM REQUIREMENT:</t>
    </r>
    <r>
      <rPr>
        <sz val="10"/>
        <color theme="1"/>
        <rFont val="Segoe UI"/>
        <family val="2"/>
      </rPr>
      <t xml:space="preserve"> Business receipts/gross income listed below must be within 10% of deposits on the business bank statements.</t>
    </r>
  </si>
  <si>
    <r>
      <rPr>
        <u/>
        <sz val="10"/>
        <color theme="1"/>
        <rFont val="Segoe UI"/>
        <family val="2"/>
      </rPr>
      <t>PROGRAM REQUIREMENT:</t>
    </r>
    <r>
      <rPr>
        <sz val="10"/>
        <color theme="1"/>
        <rFont val="Segoe UI"/>
        <family val="2"/>
      </rPr>
      <t xml:space="preserve"> Net income listed below must be within 10% of deposits on the personal bank statements.</t>
    </r>
  </si>
  <si>
    <t>Step 3 - Income Analysis</t>
  </si>
  <si>
    <t>Net Income:</t>
  </si>
  <si>
    <t>Question Fie</t>
  </si>
  <si>
    <t>Earnings Summary</t>
  </si>
  <si>
    <t>Most Recent 12 Months</t>
  </si>
  <si>
    <t>Sells Goods</t>
  </si>
  <si>
    <t>Offers Services</t>
  </si>
  <si>
    <t>Part-Time</t>
  </si>
  <si>
    <t>Full-Time</t>
  </si>
  <si>
    <t>Rent</t>
  </si>
  <si>
    <t>Total Deposits</t>
  </si>
  <si>
    <t>Description</t>
  </si>
  <si>
    <t>Qualifying Net Income (% ownership):</t>
  </si>
  <si>
    <t>Average Monthly 
Qualifying Deposits</t>
  </si>
  <si>
    <t>Total business receipts/gross income?</t>
  </si>
  <si>
    <t>Auto/Truck/Insurance</t>
  </si>
  <si>
    <t>Qualifying Monthly Income</t>
  </si>
  <si>
    <t>Business or Personal Account:</t>
  </si>
  <si>
    <t>Both</t>
  </si>
  <si>
    <t>Program Requirements:</t>
  </si>
  <si>
    <t>Business Income compare</t>
  </si>
  <si>
    <t>Personal Income Compare</t>
  </si>
  <si>
    <t>Result_V2</t>
  </si>
  <si>
    <t>&gt;10%</t>
  </si>
  <si>
    <t>&lt;10%</t>
  </si>
  <si>
    <t>Error</t>
  </si>
  <si>
    <t xml:space="preserve">Borrower  Signature: </t>
  </si>
  <si>
    <t>Please complete Step 1 to determine program requirements (business or personal).</t>
  </si>
  <si>
    <t>Please summarize the business expenses…</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</si>
  <si>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</si>
  <si>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Average Monthly Deposits:</t>
  </si>
  <si>
    <t>Monthly Net Income:</t>
  </si>
  <si>
    <r>
      <rPr>
        <b/>
        <i/>
        <u/>
        <sz val="14"/>
        <rFont val="Calibri"/>
        <family val="2"/>
        <scheme val="minor"/>
      </rPr>
      <t>NOTE:</t>
    </r>
    <r>
      <rPr>
        <b/>
        <i/>
        <sz val="14"/>
        <rFont val="Calibri"/>
        <family val="2"/>
        <scheme val="minor"/>
      </rPr>
      <t xml:space="preserve"> The following quesitons are regarding the </t>
    </r>
    <r>
      <rPr>
        <b/>
        <i/>
        <u/>
        <sz val="14"/>
        <rFont val="Calibri"/>
        <family val="2"/>
        <scheme val="minor"/>
      </rPr>
      <t>BUSINESS,</t>
    </r>
    <r>
      <rPr>
        <b/>
        <i/>
        <sz val="14"/>
        <rFont val="Calibri"/>
        <family val="2"/>
        <scheme val="minor"/>
      </rPr>
      <t xml:space="preserve"> 
not their bank statements.</t>
    </r>
  </si>
  <si>
    <t>Business Income from initial 1003:</t>
  </si>
  <si>
    <t># Mo Bank Statements:</t>
  </si>
  <si>
    <t>End date of most recent statement?</t>
  </si>
  <si>
    <t>Month</t>
  </si>
  <si>
    <t>Calculation Option:</t>
  </si>
  <si>
    <t>Qualifying Income:</t>
  </si>
  <si>
    <t>Service Business</t>
  </si>
  <si>
    <t>Product Business</t>
  </si>
  <si>
    <t>1-5</t>
  </si>
  <si>
    <t>Borrower Name:</t>
  </si>
  <si>
    <t>Entity / Business Name:</t>
  </si>
  <si>
    <t>% ownership of the business?</t>
  </si>
  <si>
    <t>Are there any business expenses in their personal account?</t>
  </si>
  <si>
    <t>Does the borrower keep separate personal &amp; business bank accounts?</t>
  </si>
  <si>
    <t>Expense Factor</t>
  </si>
  <si>
    <t>Total</t>
  </si>
  <si>
    <t>(A) Monthly Income from Initial 1003:</t>
  </si>
  <si>
    <t>QUALIFYING INCOME:</t>
  </si>
  <si>
    <t>The lower of:</t>
  </si>
  <si>
    <t>Net Deposits</t>
  </si>
  <si>
    <t>Net Income x % ownership:</t>
  </si>
  <si>
    <t>Service</t>
  </si>
  <si>
    <t>Product</t>
  </si>
  <si>
    <t>Other: ______________________</t>
  </si>
  <si>
    <t>(B) Monthly Expense Statement Calculation:
(above)</t>
  </si>
  <si>
    <t>Avg. Mo. Net Deposits:</t>
  </si>
  <si>
    <t xml:space="preserve">Multiply by Expense Factor </t>
  </si>
  <si>
    <t>Multiply % Ownership</t>
  </si>
  <si>
    <t>Prior 12 Months (if applicable)</t>
  </si>
  <si>
    <t xml:space="preserve">Business receipts/gross income? </t>
  </si>
  <si>
    <t>Please summarize the total business expenses…</t>
  </si>
  <si>
    <t>Expanded Access Core</t>
  </si>
  <si>
    <t>Expanded Access Plus</t>
  </si>
  <si>
    <t>Checking, Savings, or Money Account (100%)</t>
  </si>
  <si>
    <t>WAGE EARNERS:</t>
  </si>
  <si>
    <t>Previous Year W2 or 1099:</t>
  </si>
  <si>
    <t>SELF-EMPLOYED:</t>
  </si>
  <si>
    <t>Most recent pay stub (incl. YTD earnings)</t>
  </si>
  <si>
    <t>Previous Year Personal Tax Return Net Income</t>
  </si>
  <si>
    <t>Previous Year Business Tax Return Net Income</t>
  </si>
  <si>
    <t>(A) Monthly average of net income from tax return and P&amp;L/ES</t>
  </si>
  <si>
    <t>% Ownership in Business</t>
  </si>
  <si>
    <t>(B) Monthly Tax Return Net Income multiplied by 115%</t>
  </si>
  <si>
    <t>(A) ??????</t>
  </si>
  <si>
    <t>(B) ??????????</t>
  </si>
  <si>
    <t>Express Doc Worksheet</t>
  </si>
  <si>
    <t>Plus</t>
  </si>
  <si>
    <t>Core</t>
  </si>
  <si>
    <t>Program Type</t>
  </si>
  <si>
    <t># of Months Covering:</t>
  </si>
  <si>
    <t>YTD P&amp;L/Earnings Summary:</t>
  </si>
  <si>
    <t>Jon Snow</t>
  </si>
  <si>
    <t>&gt;5</t>
  </si>
  <si>
    <t>Stocks, Bonds or Mutual Fund (Core: 85%, Plus: 80%)</t>
  </si>
  <si>
    <t>Vested Retirement Account (Core: 80%, Plus: 70%)</t>
  </si>
  <si>
    <t>OREO Home Equity (Residential Only) (Core Only: 75%)</t>
  </si>
  <si>
    <t>OPTION</t>
  </si>
  <si>
    <t>N/A</t>
  </si>
  <si>
    <t>Income Calc</t>
  </si>
  <si>
    <t>Preparer</t>
  </si>
  <si>
    <t>Net Income from P&amp;L</t>
  </si>
  <si>
    <t>Deposits NOT from business activity</t>
  </si>
  <si>
    <t>Deposit 1</t>
  </si>
  <si>
    <t>Deposit 2</t>
  </si>
  <si>
    <t>Deposit 3</t>
  </si>
  <si>
    <t>Deposit 4</t>
  </si>
  <si>
    <t>Deposit 5</t>
  </si>
  <si>
    <t>Total Eligible Deposits</t>
  </si>
  <si>
    <t>50% Expense Factor</t>
  </si>
  <si>
    <t>CPA Expense Factor</t>
  </si>
  <si>
    <t>Profit and Loss</t>
  </si>
  <si>
    <t>TOTAL ELIGIBLE DEPOSITS:</t>
  </si>
  <si>
    <t>Deposits NOT from business activity (EXCLUDE)</t>
  </si>
  <si>
    <t>BANK ACCOUNT #1</t>
  </si>
  <si>
    <t>MOST RECENT 12 MO</t>
  </si>
  <si>
    <t>PREVIOUS 12 MO</t>
  </si>
  <si>
    <t>BANK ACCOUNT #2</t>
  </si>
  <si>
    <t>BANK ACCOUNT #3</t>
  </si>
  <si>
    <t>BANK ACCOUNT #4</t>
  </si>
  <si>
    <t>BANK ACCOUNT #5</t>
  </si>
  <si>
    <t>BANK ACCOUNT #6</t>
  </si>
  <si>
    <t>#ofBankAccts</t>
  </si>
  <si>
    <t>Number of Bank Accounts:</t>
  </si>
  <si>
    <t>Bank Acct Last 4 digits:</t>
  </si>
  <si>
    <t>Total:</t>
  </si>
  <si>
    <t>Eligible Deposits x 50%</t>
  </si>
  <si>
    <t>Eligible Deposits x Expense Factor%</t>
  </si>
  <si>
    <t>PLEASE ENTER BANK STATEMENT DATA on "Deposit Analysis" tab, below is a summary of this data</t>
  </si>
  <si>
    <t>50% EXPENSE FACTOR</t>
  </si>
  <si>
    <r>
      <t xml:space="preserve">PROFIT AND LOSS
</t>
    </r>
    <r>
      <rPr>
        <b/>
        <sz val="11"/>
        <color theme="0"/>
        <rFont val="Calibri"/>
        <family val="2"/>
        <scheme val="minor"/>
      </rPr>
      <t>(same time period as deposits)</t>
    </r>
  </si>
  <si>
    <t>Please fill out business narrative tab</t>
  </si>
  <si>
    <t>If yes, please describe in more detail:</t>
  </si>
  <si>
    <t>5. Do you buy and then re-sell a product?</t>
  </si>
  <si>
    <t>4. Do you manufacture a product such that you have a cost of goods sold for the product that you ultimately sell?</t>
  </si>
  <si>
    <t>What is your monthly payroll expense?</t>
  </si>
  <si>
    <t>Contractors:</t>
  </si>
  <si>
    <t xml:space="preserve">1-5 </t>
  </si>
  <si>
    <t>Full time:</t>
  </si>
  <si>
    <t>3. What is your total number of employees/contractors?</t>
  </si>
  <si>
    <t>Total rent ($/mo):</t>
  </si>
  <si>
    <t>If yes, how many locations?</t>
  </si>
  <si>
    <t xml:space="preserve">2. Do you have an office or plant at which you conduct your business? </t>
  </si>
  <si>
    <t>1. Describe the business including specific details of your business and how it generates income.</t>
  </si>
  <si>
    <t>Address (es):</t>
  </si>
  <si>
    <t>5+</t>
  </si>
  <si>
    <t>FTE</t>
  </si>
  <si>
    <t>Y/N</t>
  </si>
  <si>
    <t>% Own</t>
  </si>
  <si>
    <t>#ofMonths</t>
  </si>
  <si>
    <t>If yes, please describe the nature of the business:</t>
  </si>
  <si>
    <t xml:space="preserve">8.  Does your business have a commerical or real estate client base?  </t>
  </si>
  <si>
    <t>9.  Is there anything else you can tell us about your business that is important for us to know as we review your bank statements? Provide as many details as necessary so we understand sources of deposits and withdrawals. (Optional)</t>
  </si>
  <si>
    <t>Requirement:</t>
  </si>
  <si>
    <t>BUSINESS NARRATIVE</t>
  </si>
  <si>
    <r>
      <t xml:space="preserve">- Large deposits (as defined by Fannie)
</t>
    </r>
    <r>
      <rPr>
        <sz val="12"/>
        <rFont val="Calibri"/>
        <family val="2"/>
        <scheme val="minor"/>
      </rPr>
      <t>Sourcing for large deposits not required if a sufficient borrower LOE is provided. Does not need to be addressed individually if consistent with the business</t>
    </r>
    <r>
      <rPr>
        <b/>
        <sz val="12"/>
        <rFont val="Calibri"/>
        <family val="2"/>
        <scheme val="minor"/>
      </rPr>
      <t>.</t>
    </r>
  </si>
  <si>
    <t xml:space="preserve"> Borrower / Business Information</t>
  </si>
  <si>
    <t>Qualifying Income</t>
  </si>
  <si>
    <t>*CPA, Tax Attorney, Enrolled Agent (EA) or Paid Tax Professional (PTIN)</t>
  </si>
  <si>
    <r>
      <t xml:space="preserve">Tax professional*
</t>
    </r>
    <r>
      <rPr>
        <i/>
        <sz val="12"/>
        <rFont val="Calibri"/>
        <family val="2"/>
        <scheme val="minor"/>
      </rPr>
      <t>(must have filed taxes for the past 2 years)</t>
    </r>
  </si>
  <si>
    <t>7. If borrower owns less than 100% of the business, please provide detail of partnerships, length of partnership, and relation to the borrower (family member, non-related partner, etc.)</t>
  </si>
  <si>
    <t>Please answer question 7 on business narrative tab</t>
  </si>
  <si>
    <t>EXPENSE FACTOR</t>
  </si>
  <si>
    <t>Tax Professional*</t>
  </si>
  <si>
    <r>
      <t xml:space="preserve">Is your borrower using personal Bank statements? 
</t>
    </r>
    <r>
      <rPr>
        <sz val="12"/>
        <color theme="1"/>
        <rFont val="Calibri"/>
        <family val="2"/>
        <scheme val="minor"/>
      </rPr>
      <t>If yes….</t>
    </r>
  </si>
  <si>
    <t>Avg. Monthly Deposits:</t>
  </si>
  <si>
    <t>Bank Statement Analysis</t>
  </si>
  <si>
    <r>
      <t xml:space="preserve">- Transfers from other bank accounts:
</t>
    </r>
    <r>
      <rPr>
        <sz val="12"/>
        <rFont val="Calibri"/>
        <family val="2"/>
        <scheme val="minor"/>
      </rPr>
      <t>Please provide conclusive evidence that the source of transfer is business related income.</t>
    </r>
    <r>
      <rPr>
        <b/>
        <sz val="12"/>
        <rFont val="Calibri"/>
        <family val="2"/>
        <scheme val="minor"/>
      </rPr>
      <t xml:space="preserve">
- NSF fees, overdraft fees, and/or Transfers:
</t>
    </r>
    <r>
      <rPr>
        <sz val="12"/>
        <rFont val="Calibri"/>
        <family val="2"/>
        <scheme val="minor"/>
      </rPr>
      <t>An LOE from the borrower is required to evaluate that NSFs and overdrafts are not due to financial mishandling and/or indicative of insufficient income.</t>
    </r>
  </si>
  <si>
    <r>
      <rPr>
        <b/>
        <sz val="28"/>
        <color rgb="FF416189"/>
        <rFont val="Calibri"/>
        <family val="2"/>
        <scheme val="minor"/>
      </rPr>
      <t>Bank Statement</t>
    </r>
    <r>
      <rPr>
        <b/>
        <sz val="20"/>
        <color rgb="FF416189"/>
        <rFont val="Calibri"/>
        <family val="2"/>
        <scheme val="minor"/>
      </rPr>
      <t xml:space="preserve"> </t>
    </r>
    <r>
      <rPr>
        <b/>
        <sz val="28"/>
        <color rgb="FF416189"/>
        <rFont val="Calibri"/>
        <family val="2"/>
        <scheme val="minor"/>
      </rPr>
      <t>Worksheet</t>
    </r>
  </si>
  <si>
    <t xml:space="preserve">Signature Borrower 1______________________________
Signature Borrower 2 ______________________________
</t>
  </si>
  <si>
    <t>6. Does your business require the use of heavy materials/truck/equipment?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</si>
</sst>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164" formatCode="&quot;$&quot;#,##0.00"/>
    <numFmt numFmtId="165" formatCode="&quot;$&quot;#,##0"/>
    <numFmt numFmtId="166" formatCode="mmmm\,yyyy"/>
    <numFmt numFmtId="167" formatCode="mmmm\-yyyy"/>
    <numFmt numFmtId="168" formatCode="_(&quot;$&quot;* #,##0_);_(&quot;$&quot;* \(#,##0\);_(&quot;$&quot;* &quot;-&quot;??_);_(@_)"/>
    <numFmt numFmtId="169" formatCode="0.0%"/>
  </numFmts>
  <fonts count="74" x14ac:knownFonts="1">
    <font>
      <sz val="11"/>
      <color theme="1"/>
      <name val="Calibri"/>
      <family val="2"/>
      <scheme val="minor"/>
    </font>
    <font>
      <sz val="12"/>
      <color theme="1"/>
      <name val="Calibri"/>
      <family val="2"/>
      <scheme val="minor"/>
    </font>
    <font>
      <sz val="10"/>
      <color theme="1"/>
      <name val="Segoe UI"/>
      <family val="2"/>
    </font>
    <font>
      <sz val="14"/>
      <color theme="1"/>
      <name val="Calibri"/>
      <family val="2"/>
      <scheme val="minor"/>
    </font>
    <font>
      <sz val="14"/>
      <color theme="1"/>
      <name val="Calibri"/>
      <family val="2"/>
      <scheme val="minor"/>
    </font>
    <font>
      <sz val="14"/>
      <color theme="1"/>
      <name val="Calibri"/>
      <family val="2"/>
      <scheme val="minor"/>
    </font>
    <font>
      <sz val="11"/>
      <color theme="1"/>
      <name val="Calibri"/>
      <family val="2"/>
      <scheme val="minor"/>
    </font>
    <font>
      <b/>
      <sz val="11"/>
      <color theme="1"/>
      <name val="Calibri"/>
      <family val="2"/>
      <scheme val="minor"/>
    </font>
    <font>
      <b/>
      <sz val="12"/>
      <color theme="3"/>
      <name val="Calibri"/>
      <family val="2"/>
      <scheme val="minor"/>
    </font>
    <font>
      <b/>
      <sz val="16"/>
      <color theme="0"/>
      <name val="Calibri"/>
      <family val="2"/>
      <scheme val="minor"/>
    </font>
    <font>
      <b/>
      <sz val="14"/>
      <color theme="1"/>
      <name val="Calibri"/>
      <family val="2"/>
      <scheme val="minor"/>
    </font>
    <font>
      <b/>
      <sz val="14"/>
      <color theme="0"/>
      <name val="Calibri"/>
      <family val="2"/>
      <scheme val="minor"/>
    </font>
    <font>
      <b/>
      <i/>
      <sz val="18"/>
      <color theme="0"/>
      <name val="Calibri"/>
      <family val="2"/>
      <scheme val="minor"/>
    </font>
    <font>
      <b/>
      <sz val="11"/>
      <color theme="0"/>
      <name val="Calibri"/>
      <family val="2"/>
      <scheme val="minor"/>
    </font>
    <font>
      <b/>
      <sz val="14"/>
      <name val="Calibri"/>
      <family val="2"/>
      <scheme val="minor"/>
    </font>
    <font>
      <sz val="12"/>
      <color theme="1"/>
      <name val="Calibri"/>
      <family val="2"/>
      <scheme val="minor"/>
    </font>
    <font>
      <b/>
      <sz val="12"/>
      <color rgb="FF00B050"/>
      <name val="Calibri"/>
      <family val="2"/>
      <scheme val="minor"/>
    </font>
    <font>
      <b/>
      <sz val="14"/>
      <color rgb="FF00B050"/>
      <name val="Calibri"/>
      <family val="2"/>
      <scheme val="minor"/>
    </font>
    <font>
      <b/>
      <i/>
      <sz val="14"/>
      <name val="Calibri"/>
      <family val="2"/>
      <scheme val="minor"/>
    </font>
    <font>
      <sz val="14"/>
      <name val="Calibri"/>
      <family val="2"/>
      <scheme val="minor"/>
    </font>
    <font>
      <b/>
      <sz val="22"/>
      <color theme="1"/>
      <name val="Calibri"/>
      <family val="2"/>
      <scheme val="minor"/>
    </font>
    <font>
      <b/>
      <sz val="11"/>
      <color rgb="FFFF0000"/>
      <name val="Calibri"/>
      <family val="2"/>
      <scheme val="minor"/>
    </font>
    <font>
      <sz val="11"/>
      <name val="Calibri"/>
      <family val="2"/>
      <scheme val="minor"/>
    </font>
    <font>
      <b/>
      <sz val="28"/>
      <name val="Calibri"/>
      <family val="2"/>
      <scheme val="minor"/>
    </font>
    <font>
      <b/>
      <sz val="24"/>
      <color rgb="FF416189"/>
      <name val="Calibri"/>
      <family val="2"/>
      <scheme val="minor"/>
    </font>
    <font>
      <sz val="11"/>
      <color rgb="FF416189"/>
      <name val="Calibri"/>
      <family val="2"/>
      <scheme val="minor"/>
    </font>
    <font>
      <b/>
      <sz val="16"/>
      <color rgb="FF416189"/>
      <name val="Calibri"/>
      <family val="2"/>
      <scheme val="minor"/>
    </font>
    <font>
      <u/>
      <sz val="10"/>
      <color theme="1"/>
      <name val="Segoe UI"/>
      <family val="2"/>
    </font>
    <font>
      <b/>
      <i/>
      <u/>
      <sz val="14"/>
      <name val="Calibri"/>
      <family val="2"/>
      <scheme val="minor"/>
    </font>
    <font>
      <b/>
      <sz val="20"/>
      <color theme="1"/>
      <name val="Calibri"/>
      <family val="2"/>
      <scheme val="minor"/>
    </font>
    <font>
      <sz val="13"/>
      <color theme="1"/>
      <name val="Calibri"/>
      <family val="2"/>
      <scheme val="minor"/>
    </font>
    <font>
      <sz val="13"/>
      <name val="Calibri"/>
      <family val="2"/>
      <scheme val="minor"/>
    </font>
    <font>
      <b/>
      <sz val="13"/>
      <color theme="1"/>
      <name val="Calibri"/>
      <family val="2"/>
      <scheme val="minor"/>
    </font>
    <font>
      <b/>
      <sz val="18"/>
      <color theme="0"/>
      <name val="Calibri"/>
      <family val="2"/>
      <scheme val="minor"/>
    </font>
    <font>
      <sz val="18"/>
      <color theme="1"/>
      <name val="Calibri"/>
      <family val="2"/>
      <scheme val="minor"/>
    </font>
    <font>
      <b/>
      <i/>
      <sz val="12"/>
      <color theme="1"/>
      <name val="Calibri"/>
      <family val="2"/>
      <scheme val="minor"/>
    </font>
    <font>
      <i/>
      <sz val="11"/>
      <color rgb="FFFF0000"/>
      <name val="Calibri"/>
      <family val="2"/>
      <scheme val="minor"/>
    </font>
    <font>
      <b/>
      <i/>
      <sz val="10"/>
      <color theme="1" tint="0.34998626667073579"/>
      <name val="Calibri"/>
      <family val="2"/>
      <scheme val="minor"/>
    </font>
    <font>
      <b/>
      <sz val="13"/>
      <color rgb="FFFF0000"/>
      <name val="Calibri"/>
      <family val="2"/>
      <scheme val="minor"/>
    </font>
    <font>
      <b/>
      <sz val="13"/>
      <name val="Calibri"/>
      <family val="2"/>
      <scheme val="minor"/>
    </font>
    <font>
      <b/>
      <i/>
      <sz val="14"/>
      <color theme="0"/>
      <name val="Calibri"/>
      <family val="2"/>
      <scheme val="minor"/>
    </font>
    <font>
      <b/>
      <i/>
      <sz val="12"/>
      <color theme="0"/>
      <name val="Calibri"/>
      <family val="2"/>
      <scheme val="minor"/>
    </font>
    <font>
      <b/>
      <i/>
      <sz val="11"/>
      <color theme="0"/>
      <name val="Calibri"/>
      <family val="2"/>
      <scheme val="minor"/>
    </font>
    <font>
      <b/>
      <sz val="10"/>
      <color theme="1"/>
      <name val="Segoe UI"/>
      <family val="2"/>
    </font>
    <font>
      <b/>
      <sz val="8"/>
      <color theme="1"/>
      <name val="Calibri"/>
      <family val="2"/>
      <scheme val="minor"/>
    </font>
    <font>
      <b/>
      <i/>
      <sz val="11"/>
      <color rgb="FFFF0000"/>
      <name val="Calibri"/>
      <family val="2"/>
      <scheme val="minor"/>
    </font>
    <font>
      <i/>
      <sz val="11"/>
      <color theme="0" tint="-0.499984740745262"/>
      <name val="Calibri"/>
      <family val="2"/>
      <scheme val="minor"/>
    </font>
    <font>
      <b/>
      <sz val="16"/>
      <name val="Calibri"/>
      <family val="2"/>
      <scheme val="minor"/>
    </font>
    <font>
      <b/>
      <sz val="12"/>
      <color theme="1"/>
      <name val="Calibri"/>
      <family val="2"/>
      <scheme val="minor"/>
    </font>
    <font>
      <i/>
      <sz val="12"/>
      <color theme="1"/>
      <name val="Calibri"/>
      <family val="2"/>
      <scheme val="minor"/>
    </font>
    <font>
      <b/>
      <sz val="12"/>
      <color theme="0"/>
      <name val="Calibri"/>
      <family val="2"/>
      <scheme val="minor"/>
    </font>
    <font>
      <b/>
      <sz val="12"/>
      <name val="Calibri"/>
      <family val="2"/>
      <scheme val="minor"/>
    </font>
    <font>
      <sz val="10"/>
      <color theme="1"/>
      <name val="Calibri"/>
      <family val="2"/>
      <scheme val="minor"/>
    </font>
    <font>
      <b/>
      <i/>
      <sz val="11"/>
      <color theme="1"/>
      <name val="Calibri"/>
      <family val="2"/>
      <scheme val="minor"/>
    </font>
    <font>
      <b/>
      <sz val="10"/>
      <name val="Calibri"/>
      <family val="2"/>
      <scheme val="minor"/>
    </font>
    <font>
      <u/>
      <sz val="12"/>
      <color theme="1"/>
      <name val="Calibri"/>
      <family val="2"/>
      <scheme val="minor"/>
    </font>
    <font>
      <b/>
      <sz val="10"/>
      <color rgb="FFFF0000"/>
      <name val="Calibri"/>
      <family val="2"/>
      <scheme val="minor"/>
    </font>
    <font>
      <b/>
      <sz val="10"/>
      <color theme="0"/>
      <name val="Calibri"/>
      <family val="2"/>
      <scheme val="minor"/>
    </font>
    <font>
      <i/>
      <sz val="12"/>
      <color theme="0"/>
      <name val="Calibri"/>
      <family val="2"/>
      <scheme val="minor"/>
    </font>
    <font>
      <sz val="12"/>
      <name val="Calibri"/>
      <family val="2"/>
      <scheme val="minor"/>
    </font>
    <font>
      <b/>
      <sz val="9"/>
      <color rgb="FFFF0000"/>
      <name val="Calibri"/>
      <family val="2"/>
      <scheme val="minor"/>
    </font>
    <font>
      <b/>
      <sz val="16"/>
      <color theme="1"/>
      <name val="Calibri"/>
      <family val="2"/>
      <scheme val="minor"/>
    </font>
    <font>
      <b/>
      <sz val="11"/>
      <name val="Calibri"/>
      <family val="2"/>
      <scheme val="minor"/>
    </font>
    <font>
      <b/>
      <sz val="18"/>
      <color theme="1"/>
      <name val="Calibri"/>
      <family val="2"/>
      <scheme val="minor"/>
    </font>
    <font>
      <b/>
      <sz val="20"/>
      <color theme="0"/>
      <name val="Calibri"/>
      <family val="2"/>
      <scheme val="minor"/>
    </font>
    <font>
      <sz val="11"/>
      <color theme="0"/>
      <name val="Calibri"/>
      <family val="2"/>
      <scheme val="minor"/>
    </font>
    <font>
      <b/>
      <sz val="20"/>
      <color rgb="FFFF5050"/>
      <name val="Calibri"/>
      <family val="2"/>
      <scheme val="minor"/>
    </font>
    <font>
      <i/>
      <sz val="12"/>
      <name val="Calibri"/>
      <family val="2"/>
      <scheme val="minor"/>
    </font>
    <font>
      <sz val="12"/>
      <color theme="0"/>
      <name val="Calibri"/>
      <family val="2"/>
      <scheme val="minor"/>
    </font>
    <font>
      <b/>
      <sz val="12"/>
      <color rgb="FFFF0000"/>
      <name val="Calibri"/>
      <family val="2"/>
      <scheme val="minor"/>
    </font>
    <font>
      <b/>
      <sz val="14"/>
      <color rgb="FFFF0000"/>
      <name val="Calibri"/>
      <family val="2"/>
      <scheme val="minor"/>
    </font>
    <font>
      <b/>
      <i/>
      <sz val="12"/>
      <name val="Calibri"/>
      <family val="2"/>
      <scheme val="minor"/>
    </font>
    <font>
      <b/>
      <sz val="20"/>
      <color rgb="FF416189"/>
      <name val="Calibri"/>
      <family val="2"/>
      <scheme val="minor"/>
    </font>
    <font>
      <b/>
      <sz val="28"/>
      <color rgb="FF416189"/>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41618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80808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4D79E"/>
        <bgColor indexed="64"/>
      </patternFill>
    </fill>
    <fill>
      <patternFill patternType="solid">
        <fgColor rgb="FFFCF3E0"/>
        <bgColor indexed="64"/>
      </patternFill>
    </fill>
    <fill>
      <patternFill patternType="solid">
        <fgColor rgb="FFA9A9A9"/>
        <bgColor indexed="64"/>
      </patternFill>
    </fill>
    <fill>
      <patternFill patternType="solid">
        <fgColor rgb="FF2D6186"/>
        <bgColor indexed="64"/>
      </patternFill>
    </fill>
    <fill>
      <patternFill patternType="solid">
        <fgColor theme="0" tint="-0.249977111117893"/>
        <bgColor indexed="64"/>
      </patternFill>
    </fill>
  </fills>
  <borders count="5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indexed="64"/>
      </right>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747">
    <xf numFmtId="0" fontId="0" fillId="0" borderId="0" xfId="0"/>
    <xf numFmtId="0" fontId="0" fillId="0" borderId="0" xfId="0" applyBorder="1" applyProtection="1"/>
    <xf numFmtId="0" fontId="0" fillId="0" borderId="0" xfId="0" applyProtection="1"/>
    <xf numFmtId="165" fontId="0" fillId="0" borderId="0" xfId="0" applyNumberFormat="1" applyBorder="1" applyProtection="1"/>
    <xf numFmtId="165" fontId="10" fillId="0" borderId="0" xfId="0" applyNumberFormat="1" applyFont="1" applyBorder="1" applyAlignment="1" applyProtection="1">
      <alignment vertical="center"/>
    </xf>
    <xf numFmtId="165" fontId="10" fillId="0" borderId="0" xfId="0" applyNumberFormat="1" applyFont="1" applyBorder="1" applyAlignment="1" applyProtection="1">
      <alignment horizontal="center" vertical="center"/>
    </xf>
    <xf numFmtId="0" fontId="0" fillId="0" borderId="0" xfId="0" applyFill="1" applyBorder="1" applyProtection="1"/>
    <xf numFmtId="0" fontId="4" fillId="0" borderId="0" xfId="0" applyFont="1" applyProtection="1"/>
    <xf numFmtId="0" fontId="0" fillId="0" borderId="2" xfId="0" applyBorder="1" applyProtection="1"/>
    <xf numFmtId="0" fontId="0" fillId="0" borderId="4" xfId="0" applyBorder="1" applyProtection="1"/>
    <xf numFmtId="14" fontId="8" fillId="0" borderId="0" xfId="0" applyNumberFormat="1" applyFont="1" applyBorder="1" applyAlignment="1" applyProtection="1"/>
    <xf numFmtId="0" fontId="0" fillId="0" borderId="5" xfId="0" applyBorder="1" applyProtection="1"/>
    <xf numFmtId="164" fontId="10" fillId="0" borderId="0" xfId="0" applyNumberFormat="1" applyFont="1" applyBorder="1" applyProtection="1"/>
    <xf numFmtId="0" fontId="10" fillId="0" borderId="0" xfId="0" applyFont="1" applyBorder="1" applyAlignment="1" applyProtection="1">
      <alignment horizontal="center"/>
    </xf>
    <xf numFmtId="0" fontId="7" fillId="0" borderId="0" xfId="0" applyFont="1" applyBorder="1" applyAlignment="1" applyProtection="1"/>
    <xf numFmtId="164" fontId="17" fillId="0" borderId="0" xfId="0" applyNumberFormat="1" applyFont="1" applyFill="1" applyBorder="1" applyAlignment="1" applyProtection="1">
      <alignment horizontal="center"/>
    </xf>
    <xf numFmtId="0" fontId="0" fillId="0" borderId="15" xfId="0" applyBorder="1" applyProtection="1"/>
    <xf numFmtId="0" fontId="0" fillId="0" borderId="11" xfId="0" applyBorder="1" applyProtection="1"/>
    <xf numFmtId="165" fontId="0" fillId="0" borderId="2" xfId="0" applyNumberFormat="1" applyBorder="1" applyProtection="1"/>
    <xf numFmtId="0" fontId="10" fillId="2" borderId="4" xfId="0" applyFont="1" applyFill="1" applyBorder="1" applyAlignment="1" applyProtection="1">
      <alignment vertical="center"/>
    </xf>
    <xf numFmtId="0" fontId="5" fillId="0" borderId="4" xfId="0" applyFont="1" applyBorder="1" applyProtection="1"/>
    <xf numFmtId="0" fontId="2" fillId="0" borderId="0" xfId="0" applyFont="1" applyAlignment="1">
      <alignment horizontal="left"/>
    </xf>
    <xf numFmtId="0" fontId="0" fillId="0" borderId="10" xfId="0" applyBorder="1" applyProtection="1"/>
    <xf numFmtId="0" fontId="2" fillId="0" borderId="0" xfId="0" applyFont="1" applyAlignment="1">
      <alignment horizontal="center"/>
    </xf>
    <xf numFmtId="14" fontId="0" fillId="0" borderId="0" xfId="0" applyNumberFormat="1" applyProtection="1"/>
    <xf numFmtId="0" fontId="3" fillId="2" borderId="0" xfId="0" applyFont="1" applyFill="1" applyBorder="1" applyAlignment="1" applyProtection="1">
      <alignment horizontal="right"/>
    </xf>
    <xf numFmtId="0" fontId="3" fillId="0" borderId="17" xfId="0" applyFont="1" applyBorder="1" applyAlignment="1" applyProtection="1">
      <alignment wrapText="1"/>
    </xf>
    <xf numFmtId="0" fontId="4" fillId="0" borderId="9" xfId="0" applyFont="1" applyBorder="1" applyAlignment="1" applyProtection="1">
      <alignment wrapText="1"/>
    </xf>
    <xf numFmtId="0" fontId="0" fillId="0" borderId="5" xfId="0" applyBorder="1" applyAlignment="1" applyProtection="1"/>
    <xf numFmtId="0" fontId="3" fillId="4" borderId="12" xfId="0" applyFont="1" applyFill="1" applyBorder="1" applyAlignment="1" applyProtection="1">
      <alignment horizontal="left"/>
      <protection locked="0"/>
    </xf>
    <xf numFmtId="0" fontId="0" fillId="0" borderId="5" xfId="0" applyBorder="1" applyAlignment="1" applyProtection="1">
      <alignment horizontal="left" vertical="top" wrapText="1"/>
    </xf>
    <xf numFmtId="0" fontId="10" fillId="2" borderId="0" xfId="0" applyFont="1"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horizontal="center"/>
    </xf>
    <xf numFmtId="0" fontId="13"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0" fillId="2" borderId="10" xfId="0" applyFont="1" applyFill="1" applyBorder="1" applyAlignment="1" applyProtection="1">
      <alignment wrapText="1"/>
    </xf>
    <xf numFmtId="165" fontId="10" fillId="0" borderId="10" xfId="0" applyNumberFormat="1" applyFont="1" applyBorder="1" applyAlignment="1" applyProtection="1">
      <alignment horizontal="center" vertical="center"/>
    </xf>
    <xf numFmtId="165" fontId="0" fillId="0" borderId="10" xfId="0" applyNumberFormat="1" applyBorder="1" applyProtection="1"/>
    <xf numFmtId="0" fontId="13" fillId="0"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9" xfId="0" applyBorder="1" applyProtection="1"/>
    <xf numFmtId="0" fontId="0" fillId="0" borderId="0" xfId="0" applyBorder="1" applyAlignment="1" applyProtection="1">
      <alignment vertical="center"/>
    </xf>
    <xf numFmtId="0" fontId="9" fillId="0" borderId="0" xfId="0" applyFont="1" applyFill="1" applyBorder="1" applyProtection="1"/>
    <xf numFmtId="164" fontId="15" fillId="0" borderId="0" xfId="0" applyNumberFormat="1" applyFont="1" applyFill="1" applyBorder="1" applyAlignment="1" applyProtection="1">
      <alignment horizontal="center" vertical="center"/>
    </xf>
    <xf numFmtId="0" fontId="11" fillId="2" borderId="0" xfId="0" applyFont="1" applyFill="1" applyBorder="1" applyAlignment="1" applyProtection="1">
      <alignment vertical="center"/>
    </xf>
    <xf numFmtId="0" fontId="10" fillId="2" borderId="0" xfId="0" applyFont="1" applyFill="1" applyBorder="1" applyAlignment="1" applyProtection="1">
      <alignment horizontal="right"/>
    </xf>
    <xf numFmtId="14" fontId="17" fillId="2" borderId="0" xfId="0" applyNumberFormat="1" applyFont="1" applyFill="1" applyBorder="1" applyAlignment="1" applyProtection="1">
      <alignment horizontal="left"/>
    </xf>
    <xf numFmtId="14" fontId="16" fillId="2" borderId="0" xfId="0" applyNumberFormat="1" applyFont="1" applyFill="1" applyBorder="1" applyAlignment="1" applyProtection="1">
      <alignment horizontal="left"/>
    </xf>
    <xf numFmtId="0" fontId="0" fillId="0" borderId="5" xfId="0" applyBorder="1" applyAlignment="1" applyProtection="1">
      <alignment vertical="top" wrapText="1"/>
    </xf>
    <xf numFmtId="0" fontId="0" fillId="0" borderId="0" xfId="0" applyBorder="1" applyAlignment="1" applyProtection="1">
      <alignment vertical="top" wrapText="1"/>
    </xf>
    <xf numFmtId="0" fontId="29" fillId="0" borderId="0" xfId="0" applyFont="1" applyBorder="1" applyAlignment="1" applyProtection="1">
      <alignment vertical="center" wrapText="1"/>
    </xf>
    <xf numFmtId="0" fontId="0" fillId="0" borderId="11" xfId="0" applyBorder="1" applyAlignment="1" applyProtection="1">
      <alignment vertical="top" wrapText="1"/>
    </xf>
    <xf numFmtId="0" fontId="0" fillId="0" borderId="2" xfId="0" applyBorder="1" applyAlignment="1" applyProtection="1">
      <alignment wrapText="1"/>
    </xf>
    <xf numFmtId="0" fontId="18" fillId="2" borderId="4"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2" fillId="2" borderId="0" xfId="0" applyFont="1" applyFill="1" applyBorder="1" applyAlignment="1" applyProtection="1">
      <alignment vertical="center"/>
    </xf>
    <xf numFmtId="0" fontId="24" fillId="0" borderId="0" xfId="0" applyFont="1" applyBorder="1" applyAlignment="1" applyProtection="1">
      <alignment vertical="center"/>
    </xf>
    <xf numFmtId="0" fontId="0" fillId="2" borderId="0" xfId="0" applyFill="1" applyProtection="1"/>
    <xf numFmtId="0" fontId="0" fillId="2" borderId="0" xfId="0" applyFill="1" applyBorder="1" applyProtection="1"/>
    <xf numFmtId="0" fontId="30" fillId="0" borderId="0" xfId="0" applyFont="1" applyBorder="1" applyAlignment="1" applyProtection="1">
      <alignment vertical="top" wrapText="1"/>
    </xf>
    <xf numFmtId="0" fontId="21" fillId="0" borderId="5" xfId="0" applyFont="1" applyBorder="1" applyAlignment="1" applyProtection="1">
      <alignment vertical="top" wrapText="1"/>
    </xf>
    <xf numFmtId="0" fontId="18" fillId="3" borderId="0"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165" fontId="32" fillId="0" borderId="0" xfId="0" applyNumberFormat="1" applyFont="1" applyBorder="1" applyAlignment="1" applyProtection="1">
      <alignment vertical="center" wrapText="1"/>
    </xf>
    <xf numFmtId="0" fontId="0" fillId="0" borderId="0" xfId="0" applyAlignment="1" applyProtection="1">
      <alignment vertical="center"/>
    </xf>
    <xf numFmtId="0" fontId="0" fillId="0" borderId="4" xfId="0" applyBorder="1" applyAlignment="1" applyProtection="1">
      <alignment vertical="center"/>
    </xf>
    <xf numFmtId="0" fontId="10" fillId="0" borderId="0" xfId="0" applyFont="1" applyBorder="1" applyAlignment="1" applyProtection="1">
      <alignment horizontal="right" vertical="center"/>
    </xf>
    <xf numFmtId="164" fontId="10" fillId="0" borderId="0" xfId="0" applyNumberFormat="1" applyFont="1" applyBorder="1" applyAlignment="1" applyProtection="1">
      <alignment vertical="center"/>
    </xf>
    <xf numFmtId="0" fontId="0" fillId="0" borderId="5" xfId="0" applyBorder="1" applyAlignment="1" applyProtection="1">
      <alignment vertical="center"/>
    </xf>
    <xf numFmtId="0" fontId="0" fillId="0" borderId="0" xfId="0" applyAlignment="1" applyProtection="1"/>
    <xf numFmtId="165" fontId="38" fillId="0" borderId="0" xfId="0" applyNumberFormat="1" applyFont="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xf numFmtId="14" fontId="8" fillId="0" borderId="0" xfId="0" applyNumberFormat="1" applyFont="1" applyBorder="1" applyAlignment="1" applyProtection="1">
      <alignment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0" fillId="0" borderId="25" xfId="0" applyBorder="1" applyProtection="1"/>
    <xf numFmtId="0" fontId="0" fillId="0" borderId="5" xfId="0" applyFill="1" applyBorder="1" applyAlignment="1" applyProtection="1">
      <alignment horizontal="center"/>
    </xf>
    <xf numFmtId="0" fontId="0" fillId="0" borderId="4" xfId="0" applyFill="1" applyBorder="1" applyProtection="1"/>
    <xf numFmtId="165" fontId="39" fillId="2" borderId="4" xfId="0" applyNumberFormat="1" applyFont="1" applyFill="1" applyBorder="1" applyAlignment="1" applyProtection="1">
      <alignment vertical="center" wrapText="1"/>
    </xf>
    <xf numFmtId="165" fontId="39" fillId="2" borderId="0" xfId="0" applyNumberFormat="1" applyFont="1" applyFill="1" applyBorder="1" applyAlignment="1" applyProtection="1">
      <alignment vertical="center" wrapText="1"/>
    </xf>
    <xf numFmtId="0" fontId="21" fillId="0" borderId="4" xfId="0" applyFont="1" applyBorder="1" applyAlignment="1" applyProtection="1">
      <alignment vertical="center" wrapText="1"/>
    </xf>
    <xf numFmtId="0" fontId="21" fillId="0" borderId="0" xfId="0" applyFont="1" applyBorder="1" applyAlignment="1" applyProtection="1">
      <alignment vertical="center" wrapText="1"/>
    </xf>
    <xf numFmtId="0" fontId="11" fillId="5" borderId="27"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4" fillId="2" borderId="2" xfId="0" applyFont="1" applyFill="1" applyBorder="1" applyAlignment="1" applyProtection="1">
      <alignment horizontal="center" vertical="center"/>
    </xf>
    <xf numFmtId="0" fontId="10" fillId="2" borderId="4" xfId="0" applyFont="1" applyFill="1" applyBorder="1" applyAlignment="1" applyProtection="1">
      <alignment wrapText="1"/>
    </xf>
    <xf numFmtId="0" fontId="2" fillId="0" borderId="16" xfId="0" applyFont="1" applyBorder="1" applyAlignment="1">
      <alignment horizontal="left" wrapText="1"/>
    </xf>
    <xf numFmtId="0" fontId="43" fillId="0" borderId="0" xfId="0" applyFont="1" applyAlignment="1">
      <alignment horizontal="left" vertical="center"/>
    </xf>
    <xf numFmtId="0" fontId="34" fillId="2" borderId="0" xfId="0" applyFont="1" applyFill="1" applyBorder="1" applyAlignment="1" applyProtection="1">
      <alignment horizontal="center" vertical="center"/>
    </xf>
    <xf numFmtId="168" fontId="10" fillId="6" borderId="16" xfId="2" applyNumberFormat="1" applyFont="1" applyFill="1" applyBorder="1" applyAlignment="1" applyProtection="1">
      <alignment horizontal="center" vertical="center"/>
    </xf>
    <xf numFmtId="168" fontId="5" fillId="4" borderId="16" xfId="2" applyNumberFormat="1" applyFont="1" applyFill="1" applyBorder="1" applyAlignment="1" applyProtection="1">
      <alignment horizontal="center"/>
      <protection locked="0"/>
    </xf>
    <xf numFmtId="168" fontId="3" fillId="4" borderId="16" xfId="2" applyNumberFormat="1" applyFont="1" applyFill="1" applyBorder="1" applyAlignment="1" applyProtection="1">
      <alignment horizontal="center"/>
      <protection locked="0"/>
    </xf>
    <xf numFmtId="168" fontId="10" fillId="0" borderId="0" xfId="2" applyNumberFormat="1" applyFont="1" applyBorder="1" applyAlignment="1" applyProtection="1">
      <alignment horizontal="center" vertical="center"/>
    </xf>
    <xf numFmtId="168" fontId="10" fillId="4" borderId="16" xfId="2"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xf>
    <xf numFmtId="0" fontId="5" fillId="0" borderId="0" xfId="0" applyFont="1" applyBorder="1" applyAlignment="1" applyProtection="1">
      <alignment horizontal="left"/>
    </xf>
    <xf numFmtId="0" fontId="10" fillId="2" borderId="0" xfId="0" applyFont="1" applyFill="1" applyBorder="1" applyAlignment="1" applyProtection="1">
      <alignment horizontal="right" vertical="center"/>
    </xf>
    <xf numFmtId="0" fontId="2" fillId="0" borderId="16" xfId="0" applyFont="1" applyBorder="1" applyAlignment="1">
      <alignment horizontal="left"/>
    </xf>
    <xf numFmtId="0" fontId="43" fillId="0" borderId="16" xfId="0" applyFont="1" applyBorder="1" applyAlignment="1">
      <alignment horizontal="left" vertical="center"/>
    </xf>
    <xf numFmtId="169" fontId="2" fillId="0" borderId="0" xfId="1" applyNumberFormat="1" applyFont="1" applyAlignment="1">
      <alignment horizontal="left"/>
    </xf>
    <xf numFmtId="169" fontId="2" fillId="9" borderId="0" xfId="1" applyNumberFormat="1" applyFont="1" applyFill="1" applyAlignment="1">
      <alignment horizontal="left"/>
    </xf>
    <xf numFmtId="9" fontId="2" fillId="0" borderId="16" xfId="0" applyNumberFormat="1" applyFont="1" applyBorder="1" applyAlignment="1">
      <alignment horizontal="left"/>
    </xf>
    <xf numFmtId="44" fontId="0" fillId="0" borderId="0" xfId="0" applyNumberFormat="1" applyProtection="1"/>
    <xf numFmtId="44" fontId="0" fillId="0" borderId="0" xfId="0" applyNumberFormat="1" applyBorder="1" applyProtection="1"/>
    <xf numFmtId="169" fontId="2" fillId="0" borderId="0" xfId="1" quotePrefix="1" applyNumberFormat="1" applyFont="1" applyAlignment="1">
      <alignment horizontal="left"/>
    </xf>
    <xf numFmtId="169" fontId="2" fillId="9" borderId="0" xfId="1" quotePrefix="1" applyNumberFormat="1" applyFont="1" applyFill="1" applyAlignment="1">
      <alignment horizontal="left"/>
    </xf>
    <xf numFmtId="14" fontId="3" fillId="2" borderId="0" xfId="0" applyNumberFormat="1" applyFont="1" applyFill="1" applyBorder="1" applyAlignment="1" applyProtection="1">
      <alignment horizontal="center" vertical="center"/>
    </xf>
    <xf numFmtId="0" fontId="0" fillId="3" borderId="4" xfId="0" applyFill="1" applyBorder="1" applyProtection="1"/>
    <xf numFmtId="0" fontId="0" fillId="2" borderId="0" xfId="0" applyFill="1" applyBorder="1" applyAlignment="1" applyProtection="1">
      <alignment vertical="center"/>
    </xf>
    <xf numFmtId="0" fontId="10" fillId="2" borderId="0" xfId="0" applyFont="1" applyFill="1" applyBorder="1" applyAlignment="1" applyProtection="1">
      <alignment horizontal="right" vertical="center"/>
    </xf>
    <xf numFmtId="168" fontId="10" fillId="2" borderId="0" xfId="2" applyNumberFormat="1"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168" fontId="47" fillId="10" borderId="16" xfId="2" applyNumberFormat="1" applyFont="1" applyFill="1" applyBorder="1" applyAlignment="1" applyProtection="1">
      <alignment horizontal="center" vertical="center"/>
    </xf>
    <xf numFmtId="0" fontId="14" fillId="2" borderId="0" xfId="0" applyFont="1" applyFill="1" applyBorder="1" applyAlignment="1" applyProtection="1">
      <alignment horizontal="left" vertical="center"/>
    </xf>
    <xf numFmtId="0" fontId="32" fillId="0" borderId="0" xfId="0" applyFont="1" applyBorder="1" applyAlignment="1" applyProtection="1">
      <alignment vertical="center" wrapText="1"/>
    </xf>
    <xf numFmtId="0" fontId="21" fillId="0" borderId="0" xfId="0" applyFont="1" applyBorder="1" applyAlignment="1" applyProtection="1">
      <alignment horizontal="center" vertical="center" wrapText="1"/>
    </xf>
    <xf numFmtId="0" fontId="15" fillId="0" borderId="0" xfId="0" applyFont="1" applyBorder="1" applyAlignment="1" applyProtection="1">
      <alignment vertical="center"/>
    </xf>
    <xf numFmtId="0" fontId="48" fillId="2" borderId="4" xfId="0" applyFont="1" applyFill="1" applyBorder="1" applyAlignment="1" applyProtection="1">
      <alignment horizontal="left" vertical="center" indent="3"/>
    </xf>
    <xf numFmtId="0" fontId="15" fillId="2" borderId="0" xfId="0" applyFont="1" applyFill="1" applyBorder="1" applyAlignment="1" applyProtection="1">
      <alignment horizontal="center" vertical="center"/>
    </xf>
    <xf numFmtId="9" fontId="15" fillId="2" borderId="0" xfId="1" applyFont="1" applyFill="1" applyBorder="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0" fontId="15" fillId="2" borderId="0" xfId="0" applyFont="1" applyFill="1" applyBorder="1" applyAlignment="1" applyProtection="1">
      <alignment vertical="center"/>
    </xf>
    <xf numFmtId="0" fontId="41" fillId="2" borderId="0" xfId="0" applyFont="1" applyFill="1" applyBorder="1" applyAlignment="1" applyProtection="1">
      <alignment horizontal="center" vertical="center"/>
    </xf>
    <xf numFmtId="0" fontId="0" fillId="0" borderId="0" xfId="0" applyBorder="1"/>
    <xf numFmtId="0" fontId="15" fillId="0" borderId="0" xfId="0" applyFont="1" applyBorder="1"/>
    <xf numFmtId="0" fontId="0" fillId="2" borderId="0" xfId="0" applyFill="1" applyBorder="1"/>
    <xf numFmtId="0" fontId="25" fillId="0" borderId="0" xfId="0" applyFont="1" applyBorder="1" applyAlignment="1" applyProtection="1">
      <alignment vertical="center"/>
    </xf>
    <xf numFmtId="165" fontId="26" fillId="0" borderId="0" xfId="0" applyNumberFormat="1" applyFont="1" applyFill="1" applyBorder="1" applyAlignment="1" applyProtection="1">
      <alignment horizontal="center" vertical="center"/>
    </xf>
    <xf numFmtId="0" fontId="0" fillId="0" borderId="0" xfId="0" applyBorder="1" applyAlignment="1">
      <alignment horizontal="center"/>
    </xf>
    <xf numFmtId="0" fontId="15" fillId="2" borderId="0" xfId="0" applyFont="1" applyFill="1" applyBorder="1" applyAlignment="1" applyProtection="1">
      <alignment horizontal="right"/>
    </xf>
    <xf numFmtId="0" fontId="15" fillId="0" borderId="0" xfId="0" applyFont="1" applyBorder="1" applyAlignment="1">
      <alignment horizontal="center"/>
    </xf>
    <xf numFmtId="0" fontId="0" fillId="0" borderId="13" xfId="0" applyBorder="1"/>
    <xf numFmtId="0" fontId="7" fillId="2" borderId="14" xfId="0" applyFont="1" applyFill="1" applyBorder="1" applyAlignment="1">
      <alignment horizontal="center" vertical="center"/>
    </xf>
    <xf numFmtId="168" fontId="10" fillId="2" borderId="14" xfId="2" applyNumberFormat="1" applyFont="1" applyFill="1" applyBorder="1" applyAlignment="1" applyProtection="1">
      <alignment horizontal="center" vertical="center"/>
    </xf>
    <xf numFmtId="168" fontId="10" fillId="0" borderId="14" xfId="2" applyNumberFormat="1" applyFont="1" applyBorder="1" applyAlignment="1" applyProtection="1">
      <alignment horizontal="center" vertical="center"/>
    </xf>
    <xf numFmtId="0" fontId="21" fillId="0" borderId="0" xfId="0" applyFont="1" applyBorder="1" applyAlignment="1" applyProtection="1">
      <alignment wrapText="1"/>
    </xf>
    <xf numFmtId="0" fontId="21" fillId="0" borderId="0" xfId="0" applyFont="1" applyBorder="1" applyAlignment="1" applyProtection="1"/>
    <xf numFmtId="0" fontId="12" fillId="2" borderId="14" xfId="0" applyFont="1" applyFill="1" applyBorder="1" applyAlignment="1" applyProtection="1">
      <alignment vertical="center"/>
    </xf>
    <xf numFmtId="0" fontId="21" fillId="0" borderId="14" xfId="0" applyFont="1" applyBorder="1" applyAlignment="1" applyProtection="1">
      <alignment wrapText="1"/>
    </xf>
    <xf numFmtId="0" fontId="0" fillId="0" borderId="23" xfId="0" applyBorder="1"/>
    <xf numFmtId="0" fontId="0" fillId="0" borderId="12" xfId="0" applyBorder="1"/>
    <xf numFmtId="0" fontId="12" fillId="2" borderId="24" xfId="0" applyFont="1" applyFill="1" applyBorder="1" applyAlignment="1" applyProtection="1">
      <alignment vertical="center"/>
    </xf>
    <xf numFmtId="0" fontId="21" fillId="0" borderId="0" xfId="0" applyFont="1" applyBorder="1" applyProtection="1"/>
    <xf numFmtId="0" fontId="0" fillId="0" borderId="12" xfId="0" applyBorder="1" applyAlignment="1">
      <alignment horizontal="center"/>
    </xf>
    <xf numFmtId="168" fontId="10" fillId="0" borderId="12" xfId="2" applyNumberFormat="1" applyFont="1" applyBorder="1" applyAlignment="1" applyProtection="1">
      <alignment horizontal="center" vertical="center"/>
    </xf>
    <xf numFmtId="0" fontId="0" fillId="0" borderId="14" xfId="0" applyBorder="1" applyProtection="1"/>
    <xf numFmtId="0" fontId="15" fillId="0" borderId="0" xfId="0" applyFont="1" applyBorder="1" applyAlignment="1" applyProtection="1">
      <alignment horizontal="left" vertical="center"/>
    </xf>
    <xf numFmtId="0" fontId="15" fillId="2" borderId="0" xfId="0" applyFont="1" applyFill="1" applyBorder="1" applyAlignment="1" applyProtection="1">
      <alignment horizontal="left" vertical="center"/>
    </xf>
    <xf numFmtId="0" fontId="0" fillId="0" borderId="12" xfId="0" applyBorder="1" applyAlignment="1" applyProtection="1">
      <alignment horizontal="center"/>
    </xf>
    <xf numFmtId="0" fontId="10" fillId="0" borderId="0" xfId="0" applyNumberFormat="1" applyFont="1" applyBorder="1" applyAlignment="1" applyProtection="1">
      <alignment vertical="center"/>
    </xf>
    <xf numFmtId="0" fontId="10" fillId="0" borderId="0" xfId="0" applyNumberFormat="1" applyFont="1" applyBorder="1" applyAlignment="1" applyProtection="1">
      <alignment horizontal="left" vertical="center"/>
    </xf>
    <xf numFmtId="0" fontId="0" fillId="2" borderId="14" xfId="0" applyFill="1" applyBorder="1" applyAlignment="1">
      <alignment horizontal="center"/>
    </xf>
    <xf numFmtId="0" fontId="0" fillId="2" borderId="14" xfId="0" applyFill="1" applyBorder="1" applyAlignment="1">
      <alignment horizontal="center" wrapText="1"/>
    </xf>
    <xf numFmtId="168" fontId="3" fillId="2" borderId="14" xfId="2" applyNumberFormat="1" applyFont="1" applyFill="1" applyBorder="1" applyAlignment="1" applyProtection="1">
      <alignment horizontal="center"/>
      <protection locked="0"/>
    </xf>
    <xf numFmtId="0" fontId="10" fillId="2" borderId="14" xfId="2" applyNumberFormat="1" applyFont="1" applyFill="1" applyBorder="1" applyAlignment="1" applyProtection="1">
      <alignment horizontal="center" vertical="center"/>
    </xf>
    <xf numFmtId="0" fontId="15" fillId="2" borderId="8" xfId="0" applyFont="1" applyFill="1" applyBorder="1" applyAlignment="1" applyProtection="1">
      <alignment horizontal="center" vertical="center"/>
      <protection locked="0"/>
    </xf>
    <xf numFmtId="0" fontId="0" fillId="0" borderId="1" xfId="0" applyBorder="1" applyAlignment="1" applyProtection="1">
      <alignment horizontal="left"/>
    </xf>
    <xf numFmtId="0" fontId="0" fillId="0" borderId="2" xfId="0" applyBorder="1" applyAlignment="1" applyProtection="1">
      <alignment horizontal="left"/>
    </xf>
    <xf numFmtId="0" fontId="0" fillId="0" borderId="2" xfId="0" applyBorder="1" applyAlignment="1" applyProtection="1"/>
    <xf numFmtId="0" fontId="0" fillId="0" borderId="3" xfId="0" applyBorder="1" applyProtection="1"/>
    <xf numFmtId="0" fontId="48" fillId="2" borderId="0" xfId="0" applyFont="1" applyFill="1" applyBorder="1" applyAlignment="1" applyProtection="1">
      <alignment horizontal="right" vertical="center"/>
    </xf>
    <xf numFmtId="0" fontId="7" fillId="2" borderId="16" xfId="0" applyFont="1" applyFill="1" applyBorder="1" applyAlignment="1">
      <alignment horizontal="center"/>
    </xf>
    <xf numFmtId="49" fontId="7" fillId="2" borderId="16" xfId="0" applyNumberFormat="1" applyFont="1" applyFill="1" applyBorder="1" applyAlignment="1">
      <alignment horizontal="center"/>
    </xf>
    <xf numFmtId="0" fontId="2" fillId="0" borderId="0" xfId="0" applyFont="1" applyBorder="1" applyAlignment="1">
      <alignment horizontal="left"/>
    </xf>
    <xf numFmtId="0" fontId="54" fillId="2" borderId="0" xfId="0" applyFont="1" applyFill="1" applyBorder="1" applyAlignment="1">
      <alignment vertical="center" wrapText="1"/>
    </xf>
    <xf numFmtId="0" fontId="11" fillId="2" borderId="0" xfId="0" applyFont="1" applyFill="1" applyBorder="1" applyAlignment="1">
      <alignment vertical="center" wrapText="1"/>
    </xf>
    <xf numFmtId="9" fontId="2" fillId="0" borderId="0" xfId="0" applyNumberFormat="1" applyFont="1" applyAlignment="1">
      <alignment horizontal="left"/>
    </xf>
    <xf numFmtId="168" fontId="48" fillId="0" borderId="0" xfId="2" applyNumberFormat="1" applyFont="1" applyBorder="1" applyAlignment="1" applyProtection="1">
      <alignment horizontal="center" vertical="center"/>
    </xf>
    <xf numFmtId="0" fontId="0" fillId="0" borderId="0" xfId="0" applyFont="1" applyBorder="1" applyAlignment="1">
      <alignment horizontal="center" wrapText="1"/>
    </xf>
    <xf numFmtId="0" fontId="15" fillId="0" borderId="0" xfId="0" applyFont="1" applyBorder="1" applyAlignment="1">
      <alignment vertical="center"/>
    </xf>
    <xf numFmtId="0" fontId="48" fillId="0" borderId="0" xfId="0" applyFont="1" applyBorder="1" applyAlignment="1">
      <alignment horizontal="right" vertical="center"/>
    </xf>
    <xf numFmtId="0" fontId="55" fillId="0" borderId="0" xfId="0" applyFont="1" applyBorder="1" applyAlignment="1">
      <alignment horizontal="left" indent="1"/>
    </xf>
    <xf numFmtId="0" fontId="48"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0" fillId="0" borderId="4" xfId="0" applyBorder="1" applyAlignment="1" applyProtection="1">
      <alignment horizontal="left" vertical="center"/>
    </xf>
    <xf numFmtId="0" fontId="52" fillId="0" borderId="0" xfId="0" applyFont="1" applyBorder="1" applyProtection="1"/>
    <xf numFmtId="0" fontId="52" fillId="0" borderId="0" xfId="0" applyFont="1" applyProtection="1"/>
    <xf numFmtId="0" fontId="10" fillId="2" borderId="12" xfId="0" applyFont="1" applyFill="1" applyBorder="1" applyAlignment="1" applyProtection="1">
      <alignment horizontal="right" wrapText="1"/>
    </xf>
    <xf numFmtId="0" fontId="15" fillId="0" borderId="0" xfId="0" applyFont="1" applyBorder="1" applyAlignment="1" applyProtection="1">
      <alignment horizontal="left" indent="2"/>
    </xf>
    <xf numFmtId="0" fontId="15" fillId="2" borderId="0" xfId="0" applyFont="1" applyFill="1" applyBorder="1" applyAlignment="1" applyProtection="1">
      <alignment horizontal="left" indent="2"/>
    </xf>
    <xf numFmtId="0" fontId="15" fillId="2" borderId="0" xfId="0" applyFont="1" applyFill="1" applyBorder="1" applyAlignment="1" applyProtection="1">
      <alignment horizontal="left" vertical="center" indent="2"/>
    </xf>
    <xf numFmtId="0" fontId="21" fillId="0" borderId="0" xfId="0" applyFont="1" applyBorder="1" applyAlignment="1" applyProtection="1">
      <alignment horizontal="center" vertical="top" wrapText="1"/>
    </xf>
    <xf numFmtId="0" fontId="48" fillId="0" borderId="0" xfId="0" applyFont="1" applyBorder="1" applyAlignment="1" applyProtection="1">
      <alignment vertical="center" wrapText="1"/>
    </xf>
    <xf numFmtId="168" fontId="15"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0" fontId="15" fillId="2" borderId="0" xfId="0" applyFont="1" applyFill="1" applyBorder="1" applyAlignment="1" applyProtection="1">
      <alignment horizontal="left"/>
      <protection locked="0"/>
    </xf>
    <xf numFmtId="0" fontId="15" fillId="0" borderId="0" xfId="0" applyFont="1" applyBorder="1" applyAlignment="1" applyProtection="1"/>
    <xf numFmtId="168" fontId="48" fillId="2" borderId="0" xfId="2" applyNumberFormat="1" applyFont="1" applyFill="1" applyBorder="1" applyAlignment="1" applyProtection="1">
      <alignment horizontal="center" vertical="center"/>
    </xf>
    <xf numFmtId="168" fontId="48" fillId="0" borderId="9" xfId="2" applyNumberFormat="1" applyFont="1" applyBorder="1" applyAlignment="1" applyProtection="1">
      <alignment horizontal="center" vertical="center"/>
    </xf>
    <xf numFmtId="0" fontId="0" fillId="2" borderId="13" xfId="0" applyFill="1" applyBorder="1" applyProtection="1"/>
    <xf numFmtId="0" fontId="0" fillId="0" borderId="13" xfId="0" applyBorder="1" applyProtection="1"/>
    <xf numFmtId="0" fontId="0" fillId="0" borderId="23" xfId="0" applyBorder="1" applyProtection="1"/>
    <xf numFmtId="168" fontId="10" fillId="0" borderId="24" xfId="2" applyNumberFormat="1" applyFont="1" applyBorder="1" applyAlignment="1" applyProtection="1">
      <alignment horizontal="center" vertical="center"/>
    </xf>
    <xf numFmtId="0" fontId="0" fillId="0" borderId="0" xfId="0" applyBorder="1" applyAlignment="1" applyProtection="1"/>
    <xf numFmtId="0" fontId="15"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Alignment="1">
      <alignment horizontal="left"/>
    </xf>
    <xf numFmtId="0" fontId="15" fillId="4" borderId="0" xfId="0" applyFont="1" applyFill="1" applyBorder="1" applyAlignment="1" applyProtection="1">
      <alignment horizontal="left"/>
    </xf>
    <xf numFmtId="0" fontId="0" fillId="2" borderId="0" xfId="0" applyFill="1" applyBorder="1" applyAlignment="1" applyProtection="1">
      <alignment horizontal="left"/>
    </xf>
    <xf numFmtId="44" fontId="21" fillId="0" borderId="0" xfId="0" applyNumberFormat="1" applyFont="1" applyBorder="1" applyAlignment="1" applyProtection="1">
      <alignment horizontal="center" vertical="top" wrapText="1"/>
    </xf>
    <xf numFmtId="0" fontId="15" fillId="2" borderId="0" xfId="0" applyFont="1" applyFill="1" applyBorder="1" applyAlignment="1" applyProtection="1">
      <alignment horizontal="left" vertical="center" wrapText="1"/>
    </xf>
    <xf numFmtId="0" fontId="58" fillId="2" borderId="0" xfId="0" applyFont="1" applyFill="1" applyBorder="1" applyAlignment="1" applyProtection="1">
      <alignment horizontal="center" vertical="center"/>
    </xf>
    <xf numFmtId="0" fontId="7" fillId="0" borderId="0" xfId="0" applyFont="1" applyBorder="1" applyAlignment="1" applyProtection="1">
      <alignment vertical="center"/>
    </xf>
    <xf numFmtId="168" fontId="15" fillId="4" borderId="6" xfId="2" applyNumberFormat="1" applyFont="1" applyFill="1" applyBorder="1" applyAlignment="1" applyProtection="1">
      <alignment horizontal="center"/>
      <protection locked="0"/>
    </xf>
    <xf numFmtId="168" fontId="15" fillId="4" borderId="7" xfId="2" applyNumberFormat="1" applyFont="1" applyFill="1" applyBorder="1" applyAlignment="1" applyProtection="1">
      <alignment horizontal="center"/>
      <protection locked="0"/>
    </xf>
    <xf numFmtId="0" fontId="15" fillId="2" borderId="0" xfId="0" applyFont="1" applyFill="1" applyBorder="1" applyAlignment="1" applyProtection="1">
      <alignment horizontal="left"/>
    </xf>
    <xf numFmtId="0" fontId="15" fillId="0" borderId="0" xfId="0" applyFont="1" applyBorder="1" applyAlignment="1">
      <alignment horizontal="left" vertical="center" wrapText="1" indent="2"/>
    </xf>
    <xf numFmtId="0" fontId="15" fillId="0" borderId="0" xfId="0" applyFont="1" applyBorder="1" applyAlignment="1">
      <alignment horizontal="left" vertical="center" indent="2"/>
    </xf>
    <xf numFmtId="0" fontId="15" fillId="0" borderId="14" xfId="0" applyFont="1" applyBorder="1" applyAlignment="1">
      <alignment horizontal="left" vertical="center" indent="2"/>
    </xf>
    <xf numFmtId="0" fontId="10" fillId="2" borderId="0" xfId="0" applyFont="1" applyFill="1" applyBorder="1" applyAlignment="1" applyProtection="1">
      <alignment horizontal="right" vertical="center"/>
    </xf>
    <xf numFmtId="0" fontId="61" fillId="0" borderId="0" xfId="0" applyFont="1" applyBorder="1" applyAlignment="1">
      <alignment horizontal="right" vertical="center"/>
    </xf>
    <xf numFmtId="0" fontId="0" fillId="2" borderId="0" xfId="0" applyFont="1" applyFill="1" applyBorder="1" applyAlignment="1">
      <alignment horizontal="center"/>
    </xf>
    <xf numFmtId="0" fontId="0" fillId="0" borderId="0" xfId="0" applyFont="1" applyBorder="1" applyAlignment="1">
      <alignment horizontal="center"/>
    </xf>
    <xf numFmtId="168" fontId="15" fillId="2" borderId="0" xfId="2" applyNumberFormat="1" applyFont="1" applyFill="1" applyBorder="1" applyAlignment="1" applyProtection="1">
      <alignment horizontal="center" vertical="center"/>
    </xf>
    <xf numFmtId="0" fontId="0" fillId="4" borderId="0" xfId="0" applyFill="1" applyBorder="1" applyAlignment="1" applyProtection="1">
      <alignment horizontal="left"/>
    </xf>
    <xf numFmtId="0" fontId="15" fillId="4" borderId="0" xfId="0" applyFont="1" applyFill="1" applyBorder="1" applyAlignment="1" applyProtection="1">
      <alignment horizontal="left"/>
      <protection locked="0"/>
    </xf>
    <xf numFmtId="0" fontId="15" fillId="2" borderId="0" xfId="0" applyFont="1" applyFill="1" applyBorder="1" applyAlignment="1" applyProtection="1"/>
    <xf numFmtId="0" fontId="0" fillId="2" borderId="0" xfId="0" applyFill="1" applyBorder="1" applyAlignment="1">
      <alignment horizontal="left"/>
    </xf>
    <xf numFmtId="0" fontId="15" fillId="2" borderId="0" xfId="0" applyFont="1" applyFill="1" applyBorder="1" applyAlignment="1">
      <alignment horizontal="center"/>
    </xf>
    <xf numFmtId="0" fontId="48" fillId="2" borderId="0" xfId="0" applyFont="1" applyFill="1" applyBorder="1" applyAlignment="1">
      <alignment horizontal="right" vertical="center"/>
    </xf>
    <xf numFmtId="168" fontId="15" fillId="2" borderId="0" xfId="2" applyNumberFormat="1" applyFont="1" applyFill="1" applyBorder="1" applyAlignment="1">
      <alignment horizontal="center" vertical="center"/>
    </xf>
    <xf numFmtId="0" fontId="48" fillId="2" borderId="0" xfId="0" applyFont="1" applyFill="1" applyBorder="1" applyAlignment="1" applyProtection="1">
      <alignment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48" fillId="2" borderId="14" xfId="0" applyFont="1" applyFill="1" applyBorder="1" applyAlignment="1" applyProtection="1">
      <alignment horizontal="left" vertical="center" wrapText="1" indent="1"/>
    </xf>
    <xf numFmtId="0" fontId="50" fillId="2" borderId="13" xfId="0" applyFont="1" applyFill="1" applyBorder="1" applyAlignment="1" applyProtection="1">
      <alignment horizontal="center" vertical="center"/>
    </xf>
    <xf numFmtId="0" fontId="0" fillId="0" borderId="14" xfId="0" applyBorder="1"/>
    <xf numFmtId="0" fontId="0" fillId="0" borderId="24" xfId="0" applyBorder="1"/>
    <xf numFmtId="0" fontId="12" fillId="2" borderId="9" xfId="0" applyFont="1" applyFill="1" applyBorder="1" applyAlignment="1" applyProtection="1">
      <alignment vertical="center"/>
    </xf>
    <xf numFmtId="0" fontId="12" fillId="2" borderId="22" xfId="0" applyFont="1" applyFill="1" applyBorder="1" applyAlignment="1" applyProtection="1">
      <alignment vertical="center"/>
    </xf>
    <xf numFmtId="0" fontId="7" fillId="0" borderId="0" xfId="0" applyFont="1" applyBorder="1" applyAlignment="1" applyProtection="1">
      <alignment horizontal="right"/>
    </xf>
    <xf numFmtId="0" fontId="0" fillId="0" borderId="13" xfId="0" applyBorder="1" applyAlignment="1" applyProtection="1"/>
    <xf numFmtId="0" fontId="12" fillId="2" borderId="13" xfId="0" applyFont="1" applyFill="1" applyBorder="1" applyAlignment="1" applyProtection="1">
      <alignment vertical="center"/>
    </xf>
    <xf numFmtId="0" fontId="12" fillId="2" borderId="23" xfId="0" applyFont="1" applyFill="1" applyBorder="1" applyAlignment="1" applyProtection="1">
      <alignment vertical="center"/>
    </xf>
    <xf numFmtId="0" fontId="12" fillId="2" borderId="12" xfId="0" applyFont="1" applyFill="1" applyBorder="1" applyAlignment="1" applyProtection="1">
      <alignment vertical="center"/>
    </xf>
    <xf numFmtId="0" fontId="0" fillId="2" borderId="14" xfId="0" applyFill="1" applyBorder="1" applyProtection="1"/>
    <xf numFmtId="168" fontId="15" fillId="2" borderId="14" xfId="0" applyNumberFormat="1" applyFont="1" applyFill="1" applyBorder="1" applyAlignment="1" applyProtection="1">
      <alignment horizontal="center"/>
    </xf>
    <xf numFmtId="0" fontId="48" fillId="0" borderId="0" xfId="0" applyFont="1" applyBorder="1" applyProtection="1"/>
    <xf numFmtId="0" fontId="48" fillId="2" borderId="0" xfId="0" applyFont="1" applyFill="1" applyBorder="1" applyAlignment="1" applyProtection="1">
      <alignment horizontal="left" vertical="center" indent="3"/>
    </xf>
    <xf numFmtId="0" fontId="33" fillId="2" borderId="2" xfId="0" applyFont="1" applyFill="1" applyBorder="1" applyAlignment="1" applyProtection="1">
      <alignment horizontal="center" vertical="center"/>
    </xf>
    <xf numFmtId="0" fontId="62" fillId="6" borderId="0" xfId="0" applyFont="1" applyFill="1" applyBorder="1" applyAlignment="1" applyProtection="1">
      <alignment horizontal="center" vertical="center"/>
    </xf>
    <xf numFmtId="0" fontId="22" fillId="2" borderId="0" xfId="0" applyFont="1" applyFill="1" applyBorder="1" applyProtection="1"/>
    <xf numFmtId="0" fontId="62" fillId="6" borderId="0" xfId="0" applyFont="1" applyFill="1" applyBorder="1" applyAlignment="1" applyProtection="1">
      <alignment horizontal="center" vertical="center" wrapText="1"/>
    </xf>
    <xf numFmtId="168" fontId="15" fillId="2" borderId="14" xfId="2" applyNumberFormat="1" applyFont="1" applyFill="1" applyBorder="1" applyAlignment="1" applyProtection="1">
      <alignment horizontal="center" vertical="center"/>
    </xf>
    <xf numFmtId="168" fontId="48" fillId="2" borderId="14" xfId="2" applyNumberFormat="1" applyFont="1" applyFill="1" applyBorder="1" applyAlignment="1" applyProtection="1">
      <alignment horizontal="center" vertical="center"/>
    </xf>
    <xf numFmtId="0" fontId="48" fillId="2" borderId="14" xfId="0" applyFont="1" applyFill="1" applyBorder="1" applyAlignment="1" applyProtection="1">
      <alignment horizontal="left" wrapText="1"/>
    </xf>
    <xf numFmtId="0" fontId="7" fillId="0" borderId="0" xfId="0" applyFont="1" applyFill="1" applyBorder="1" applyAlignment="1" applyProtection="1"/>
    <xf numFmtId="0" fontId="0" fillId="0" borderId="5" xfId="0" applyBorder="1" applyAlignment="1" applyProtection="1">
      <alignment wrapText="1"/>
    </xf>
    <xf numFmtId="0" fontId="21" fillId="2" borderId="5" xfId="0" applyFont="1" applyFill="1" applyBorder="1" applyAlignment="1" applyProtection="1">
      <alignment vertical="top" wrapText="1"/>
    </xf>
    <xf numFmtId="0" fontId="0" fillId="2" borderId="5" xfId="0" applyFill="1" applyBorder="1" applyProtection="1"/>
    <xf numFmtId="168" fontId="10" fillId="2" borderId="0" xfId="0" applyNumberFormat="1" applyFont="1" applyFill="1" applyBorder="1" applyAlignment="1" applyProtection="1">
      <alignment horizontal="center"/>
    </xf>
    <xf numFmtId="0" fontId="0" fillId="2" borderId="5" xfId="0" applyFill="1" applyBorder="1" applyAlignment="1" applyProtection="1">
      <alignment vertical="center"/>
    </xf>
    <xf numFmtId="0" fontId="36" fillId="2" borderId="0" xfId="0" applyFont="1" applyFill="1" applyBorder="1" applyAlignment="1" applyProtection="1">
      <alignment horizontal="center" vertical="top"/>
    </xf>
    <xf numFmtId="0" fontId="7" fillId="2" borderId="0" xfId="0" applyFont="1" applyFill="1" applyBorder="1" applyAlignment="1" applyProtection="1"/>
    <xf numFmtId="0" fontId="7" fillId="2" borderId="5" xfId="0" applyFont="1" applyFill="1" applyBorder="1" applyAlignment="1" applyProtection="1"/>
    <xf numFmtId="0" fontId="35" fillId="0" borderId="0" xfId="0" applyFont="1" applyBorder="1" applyAlignment="1" applyProtection="1">
      <alignment vertical="center" wrapText="1"/>
    </xf>
    <xf numFmtId="9" fontId="15" fillId="2" borderId="10" xfId="1" applyFont="1" applyFill="1" applyBorder="1" applyAlignment="1" applyProtection="1">
      <alignment horizontal="center" vertical="center"/>
    </xf>
    <xf numFmtId="0" fontId="0" fillId="0" borderId="10" xfId="0" applyBorder="1" applyAlignment="1" applyProtection="1">
      <alignment horizontal="left" vertical="center"/>
    </xf>
    <xf numFmtId="0" fontId="51" fillId="0" borderId="0" xfId="0" applyFont="1" applyBorder="1" applyAlignment="1" applyProtection="1">
      <alignment vertical="center" wrapText="1"/>
    </xf>
    <xf numFmtId="0" fontId="34" fillId="2" borderId="0" xfId="0" applyFont="1" applyFill="1" applyBorder="1" applyAlignment="1" applyProtection="1">
      <alignment horizontal="left" vertical="center"/>
    </xf>
    <xf numFmtId="0" fontId="56" fillId="0" borderId="0" xfId="0" applyFont="1" applyBorder="1" applyAlignment="1" applyProtection="1">
      <alignment vertical="center" wrapText="1"/>
    </xf>
    <xf numFmtId="0" fontId="56" fillId="0" borderId="0" xfId="0" applyFont="1" applyFill="1" applyBorder="1" applyAlignment="1" applyProtection="1">
      <alignment vertical="center" wrapText="1"/>
    </xf>
    <xf numFmtId="0" fontId="10" fillId="0" borderId="0" xfId="0" applyFont="1" applyBorder="1" applyAlignment="1" applyProtection="1">
      <alignment wrapText="1"/>
    </xf>
    <xf numFmtId="0" fontId="21" fillId="0" borderId="0" xfId="0" applyFont="1" applyFill="1" applyBorder="1" applyAlignment="1" applyProtection="1">
      <alignment horizontal="center" vertical="center" wrapText="1"/>
    </xf>
    <xf numFmtId="0" fontId="9" fillId="0" borderId="0" xfId="0" applyFont="1" applyFill="1" applyBorder="1" applyAlignment="1" applyProtection="1"/>
    <xf numFmtId="0" fontId="57" fillId="0" borderId="0" xfId="0" applyFont="1" applyFill="1" applyBorder="1" applyAlignment="1" applyProtection="1"/>
    <xf numFmtId="0" fontId="56" fillId="0" borderId="4" xfId="0" applyFont="1" applyFill="1" applyBorder="1" applyAlignment="1" applyProtection="1">
      <alignment vertical="center" wrapText="1"/>
    </xf>
    <xf numFmtId="0" fontId="22" fillId="0" borderId="0" xfId="0" applyFont="1" applyBorder="1" applyAlignment="1" applyProtection="1">
      <alignment vertical="top" wrapText="1"/>
    </xf>
    <xf numFmtId="0" fontId="33" fillId="0" borderId="0" xfId="0" applyFont="1" applyFill="1" applyBorder="1" applyAlignment="1" applyProtection="1">
      <alignment horizontal="center" vertical="center"/>
    </xf>
    <xf numFmtId="0" fontId="22" fillId="0" borderId="0" xfId="0" applyFont="1" applyBorder="1" applyAlignment="1" applyProtection="1"/>
    <xf numFmtId="0" fontId="11" fillId="2" borderId="0" xfId="0" applyFont="1" applyFill="1" applyBorder="1" applyAlignment="1" applyProtection="1">
      <alignment horizontal="center" vertical="center"/>
    </xf>
    <xf numFmtId="168" fontId="15" fillId="11" borderId="7" xfId="2" applyNumberFormat="1" applyFont="1" applyFill="1" applyBorder="1" applyAlignment="1" applyProtection="1">
      <alignment vertical="center"/>
      <protection locked="0"/>
    </xf>
    <xf numFmtId="168" fontId="10" fillId="0" borderId="0" xfId="2" applyNumberFormat="1" applyFont="1" applyBorder="1" applyAlignment="1" applyProtection="1"/>
    <xf numFmtId="0" fontId="15" fillId="0" borderId="14" xfId="0" applyFont="1" applyBorder="1" applyAlignment="1" applyProtection="1">
      <alignment vertical="center"/>
    </xf>
    <xf numFmtId="168" fontId="15" fillId="12" borderId="35" xfId="2" applyNumberFormat="1" applyFont="1" applyFill="1" applyBorder="1" applyAlignment="1" applyProtection="1">
      <alignment vertical="center"/>
      <protection locked="0"/>
    </xf>
    <xf numFmtId="168" fontId="15" fillId="12" borderId="16" xfId="2" applyNumberFormat="1" applyFont="1" applyFill="1" applyBorder="1" applyAlignment="1" applyProtection="1">
      <alignment vertical="center"/>
      <protection locked="0"/>
    </xf>
    <xf numFmtId="0" fontId="0" fillId="12" borderId="16" xfId="0" applyFill="1" applyBorder="1" applyAlignment="1" applyProtection="1">
      <alignment vertical="center"/>
      <protection locked="0"/>
    </xf>
    <xf numFmtId="168" fontId="0" fillId="12" borderId="36" xfId="0" applyNumberFormat="1" applyFill="1" applyBorder="1" applyAlignment="1" applyProtection="1">
      <alignment vertical="center"/>
      <protection locked="0"/>
    </xf>
    <xf numFmtId="168" fontId="15" fillId="12" borderId="37" xfId="2" applyNumberFormat="1" applyFont="1" applyFill="1" applyBorder="1" applyAlignment="1" applyProtection="1">
      <alignment vertical="center"/>
      <protection locked="0"/>
    </xf>
    <xf numFmtId="168" fontId="15" fillId="12" borderId="38" xfId="2" applyNumberFormat="1" applyFont="1" applyFill="1" applyBorder="1" applyAlignment="1" applyProtection="1">
      <alignment vertical="center"/>
      <protection locked="0"/>
    </xf>
    <xf numFmtId="0" fontId="0" fillId="12" borderId="38" xfId="0" applyFill="1" applyBorder="1" applyAlignment="1" applyProtection="1">
      <alignment vertical="center"/>
      <protection locked="0"/>
    </xf>
    <xf numFmtId="168" fontId="0" fillId="12" borderId="39" xfId="0" applyNumberFormat="1" applyFill="1" applyBorder="1" applyAlignment="1" applyProtection="1">
      <alignment vertical="center"/>
      <protection locked="0"/>
    </xf>
    <xf numFmtId="0" fontId="42" fillId="13" borderId="26" xfId="0" applyFont="1" applyFill="1" applyBorder="1" applyAlignment="1" applyProtection="1">
      <alignment horizontal="center" vertical="center"/>
    </xf>
    <xf numFmtId="0" fontId="42" fillId="13" borderId="34" xfId="0" applyFont="1" applyFill="1" applyBorder="1" applyAlignment="1" applyProtection="1">
      <alignment horizontal="center" vertical="center"/>
    </xf>
    <xf numFmtId="0" fontId="42" fillId="13" borderId="33" xfId="0" applyFont="1" applyFill="1" applyBorder="1" applyAlignment="1" applyProtection="1">
      <alignment horizontal="center" vertical="center"/>
    </xf>
    <xf numFmtId="0" fontId="37" fillId="0" borderId="0" xfId="0" applyFont="1" applyBorder="1" applyAlignment="1" applyProtection="1">
      <alignment horizontal="center" vertical="top" wrapText="1"/>
    </xf>
    <xf numFmtId="0" fontId="36" fillId="0" borderId="0" xfId="0" applyFont="1" applyBorder="1" applyAlignment="1" applyProtection="1">
      <alignment horizontal="center" vertical="top"/>
    </xf>
    <xf numFmtId="164" fontId="45" fillId="0" borderId="0" xfId="0" applyNumberFormat="1" applyFont="1" applyBorder="1" applyAlignment="1" applyProtection="1">
      <alignment horizontal="center" vertical="top"/>
    </xf>
    <xf numFmtId="0" fontId="41" fillId="8" borderId="16" xfId="0" applyFont="1" applyFill="1" applyBorder="1" applyAlignment="1" applyProtection="1">
      <alignment horizontal="center" vertical="center"/>
    </xf>
    <xf numFmtId="0" fontId="10" fillId="0" borderId="0" xfId="0" applyFont="1" applyBorder="1" applyAlignment="1" applyProtection="1">
      <alignment horizontal="right"/>
    </xf>
    <xf numFmtId="168" fontId="15" fillId="2" borderId="0" xfId="2" applyNumberFormat="1"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9" fillId="14" borderId="16" xfId="0" applyFont="1" applyFill="1" applyBorder="1" applyAlignment="1" applyProtection="1">
      <alignment horizontal="center" vertical="center" wrapText="1"/>
    </xf>
    <xf numFmtId="9" fontId="15" fillId="2" borderId="0" xfId="1" applyFont="1" applyFill="1" applyBorder="1" applyAlignment="1" applyProtection="1">
      <alignment vertical="center"/>
    </xf>
    <xf numFmtId="0" fontId="15" fillId="0" borderId="0" xfId="0" applyFont="1" applyBorder="1" applyProtection="1"/>
    <xf numFmtId="0" fontId="59" fillId="2" borderId="0" xfId="0" applyFont="1" applyFill="1" applyBorder="1" applyAlignment="1" applyProtection="1">
      <alignment horizontal="center" vertical="center" wrapText="1"/>
    </xf>
    <xf numFmtId="168" fontId="15" fillId="2" borderId="16" xfId="2" applyNumberFormat="1" applyFont="1" applyFill="1" applyBorder="1" applyAlignment="1" applyProtection="1"/>
    <xf numFmtId="0" fontId="0" fillId="0" borderId="21" xfId="0" applyBorder="1" applyProtection="1"/>
    <xf numFmtId="0" fontId="11" fillId="2" borderId="0" xfId="0" applyFont="1" applyFill="1" applyBorder="1" applyAlignment="1" applyProtection="1">
      <alignment horizontal="center" vertical="center" wrapText="1"/>
    </xf>
    <xf numFmtId="0" fontId="11" fillId="2" borderId="14" xfId="0" applyFont="1" applyFill="1" applyBorder="1" applyAlignment="1" applyProtection="1">
      <alignment vertical="center" wrapText="1"/>
    </xf>
    <xf numFmtId="0" fontId="11" fillId="2" borderId="13"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14" xfId="0" applyFont="1" applyFill="1" applyBorder="1" applyAlignment="1" applyProtection="1">
      <alignment vertical="center" wrapText="1"/>
    </xf>
    <xf numFmtId="0" fontId="53" fillId="2" borderId="0" xfId="0" applyFont="1" applyFill="1" applyBorder="1" applyAlignment="1" applyProtection="1">
      <alignment horizontal="center" vertical="top"/>
    </xf>
    <xf numFmtId="0" fontId="0" fillId="2" borderId="14" xfId="0" applyFill="1" applyBorder="1" applyAlignment="1" applyProtection="1">
      <alignment horizontal="center" wrapText="1"/>
    </xf>
    <xf numFmtId="0" fontId="48" fillId="0" borderId="0" xfId="0" applyFont="1" applyBorder="1" applyAlignment="1" applyProtection="1"/>
    <xf numFmtId="0" fontId="48" fillId="0" borderId="14" xfId="0" applyFont="1" applyBorder="1" applyAlignment="1" applyProtection="1">
      <alignment horizontal="right"/>
    </xf>
    <xf numFmtId="9" fontId="15" fillId="2" borderId="14" xfId="1" applyFont="1" applyFill="1" applyBorder="1" applyAlignment="1" applyProtection="1">
      <alignment horizontal="center" vertical="center"/>
    </xf>
    <xf numFmtId="0" fontId="0" fillId="2" borderId="14" xfId="0" applyFill="1" applyBorder="1" applyAlignment="1" applyProtection="1">
      <alignment horizontal="center"/>
    </xf>
    <xf numFmtId="168" fontId="15" fillId="2" borderId="14" xfId="2" applyNumberFormat="1" applyFont="1" applyFill="1" applyBorder="1" applyAlignment="1" applyProtection="1">
      <alignment horizontal="center"/>
    </xf>
    <xf numFmtId="168" fontId="3" fillId="2" borderId="14" xfId="2" applyNumberFormat="1" applyFont="1" applyFill="1" applyBorder="1" applyAlignment="1" applyProtection="1">
      <alignment horizontal="center"/>
    </xf>
    <xf numFmtId="0" fontId="15" fillId="0" borderId="0" xfId="0" applyFont="1" applyBorder="1" applyAlignment="1" applyProtection="1">
      <alignment horizontal="left" vertical="top" wrapText="1" indent="3"/>
    </xf>
    <xf numFmtId="0" fontId="15" fillId="0" borderId="13" xfId="0" applyFont="1" applyBorder="1" applyAlignment="1" applyProtection="1">
      <alignment horizontal="left" vertical="top" wrapText="1" indent="3"/>
    </xf>
    <xf numFmtId="168" fontId="15" fillId="2" borderId="0" xfId="2" applyNumberFormat="1" applyFont="1" applyFill="1" applyBorder="1" applyAlignment="1" applyProtection="1">
      <alignment horizontal="center"/>
    </xf>
    <xf numFmtId="165" fontId="48" fillId="2" borderId="0" xfId="0" applyNumberFormat="1"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15" fillId="0" borderId="13" xfId="0" applyFont="1" applyBorder="1" applyProtection="1"/>
    <xf numFmtId="0" fontId="48" fillId="2" borderId="14" xfId="0" applyFont="1" applyFill="1" applyBorder="1" applyAlignment="1" applyProtection="1">
      <alignment horizontal="center" vertical="center"/>
    </xf>
    <xf numFmtId="0" fontId="48" fillId="2" borderId="0" xfId="0" applyFont="1" applyFill="1" applyBorder="1" applyAlignment="1" applyProtection="1">
      <alignment horizontal="center"/>
    </xf>
    <xf numFmtId="0" fontId="48" fillId="2" borderId="13" xfId="0" applyFont="1" applyFill="1" applyBorder="1" applyAlignment="1" applyProtection="1">
      <alignment horizontal="center"/>
    </xf>
    <xf numFmtId="0" fontId="48" fillId="2" borderId="14" xfId="0" applyFont="1" applyFill="1" applyBorder="1" applyAlignment="1" applyProtection="1">
      <alignment horizontal="center"/>
    </xf>
    <xf numFmtId="0" fontId="0" fillId="2" borderId="0" xfId="0" applyFill="1" applyBorder="1" applyAlignment="1" applyProtection="1">
      <alignment horizontal="center"/>
    </xf>
    <xf numFmtId="0" fontId="55" fillId="0" borderId="0" xfId="0" applyFont="1" applyBorder="1" applyAlignment="1" applyProtection="1">
      <alignment horizontal="left" indent="1"/>
    </xf>
    <xf numFmtId="0" fontId="55" fillId="0" borderId="13" xfId="0" applyFont="1" applyBorder="1" applyAlignment="1" applyProtection="1">
      <alignment horizontal="left" indent="1"/>
    </xf>
    <xf numFmtId="0" fontId="10" fillId="2" borderId="14" xfId="0" applyFont="1" applyFill="1" applyBorder="1" applyAlignment="1" applyProtection="1">
      <alignment horizontal="right" vertical="center"/>
    </xf>
    <xf numFmtId="0" fontId="15" fillId="0" borderId="13" xfId="0" applyFont="1" applyBorder="1" applyAlignment="1" applyProtection="1">
      <alignment horizontal="left" vertical="center" indent="2"/>
    </xf>
    <xf numFmtId="0" fontId="15" fillId="0" borderId="13" xfId="0" applyFont="1" applyBorder="1" applyAlignment="1" applyProtection="1">
      <alignment horizontal="left" indent="2"/>
    </xf>
    <xf numFmtId="0" fontId="0" fillId="0" borderId="14" xfId="0" applyBorder="1" applyAlignment="1" applyProtection="1"/>
    <xf numFmtId="0" fontId="61" fillId="0" borderId="0" xfId="0" applyFont="1" applyBorder="1" applyAlignment="1" applyProtection="1">
      <alignment horizontal="right" vertical="center"/>
    </xf>
    <xf numFmtId="168" fontId="48" fillId="2" borderId="14" xfId="2" applyNumberFormat="1" applyFont="1" applyFill="1" applyBorder="1" applyAlignment="1" applyProtection="1">
      <alignment horizontal="center" vertical="center" wrapText="1"/>
    </xf>
    <xf numFmtId="0" fontId="0" fillId="2" borderId="0" xfId="0" applyFont="1" applyFill="1" applyBorder="1" applyAlignment="1" applyProtection="1">
      <alignment horizontal="center"/>
    </xf>
    <xf numFmtId="0" fontId="0" fillId="0" borderId="12" xfId="0" applyBorder="1" applyProtection="1"/>
    <xf numFmtId="0" fontId="0" fillId="0" borderId="0" xfId="0" applyFont="1" applyBorder="1" applyAlignment="1" applyProtection="1">
      <alignment horizontal="center"/>
    </xf>
    <xf numFmtId="0" fontId="15" fillId="0" borderId="0" xfId="0" applyFont="1" applyBorder="1" applyAlignment="1" applyProtection="1">
      <alignment horizontal="center"/>
    </xf>
    <xf numFmtId="0" fontId="48" fillId="0" borderId="0" xfId="0" applyFont="1" applyBorder="1" applyAlignment="1" applyProtection="1">
      <alignment horizontal="right" vertical="center"/>
    </xf>
    <xf numFmtId="0" fontId="15" fillId="2" borderId="8"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48" fillId="2" borderId="14" xfId="0" applyFont="1" applyFill="1" applyBorder="1" applyAlignment="1" applyProtection="1">
      <alignment horizontal="center" vertical="center" wrapText="1"/>
    </xf>
    <xf numFmtId="0" fontId="46" fillId="0" borderId="0" xfId="0" applyFont="1" applyAlignment="1" applyProtection="1">
      <alignment vertical="top" wrapText="1"/>
    </xf>
    <xf numFmtId="0" fontId="15" fillId="11" borderId="0" xfId="0" applyFont="1" applyFill="1" applyBorder="1" applyAlignment="1" applyProtection="1">
      <alignment horizontal="left"/>
      <protection locked="0"/>
    </xf>
    <xf numFmtId="0" fontId="63" fillId="11" borderId="16" xfId="0" applyFont="1" applyFill="1" applyBorder="1" applyAlignment="1" applyProtection="1">
      <alignment horizontal="center" vertical="center" wrapText="1"/>
      <protection locked="0"/>
    </xf>
    <xf numFmtId="0" fontId="21" fillId="0" borderId="0" xfId="0" applyFont="1" applyBorder="1" applyAlignment="1" applyProtection="1">
      <alignment horizontal="center"/>
    </xf>
    <xf numFmtId="0" fontId="15" fillId="0" borderId="0" xfId="0" applyFont="1" applyBorder="1" applyAlignment="1" applyProtection="1">
      <alignment horizontal="left" vertical="center" indent="2"/>
    </xf>
    <xf numFmtId="0" fontId="7" fillId="0" borderId="0" xfId="0" applyFont="1" applyBorder="1" applyAlignment="1" applyProtection="1">
      <alignment horizontal="left" vertical="top" wrapText="1"/>
    </xf>
    <xf numFmtId="0" fontId="15" fillId="2" borderId="0" xfId="0" applyFont="1" applyFill="1" applyBorder="1" applyAlignment="1" applyProtection="1">
      <alignment horizontal="left"/>
    </xf>
    <xf numFmtId="0" fontId="48" fillId="2" borderId="0" xfId="0" applyFont="1" applyFill="1" applyBorder="1" applyAlignment="1" applyProtection="1">
      <alignment horizontal="left" vertical="center"/>
    </xf>
    <xf numFmtId="168" fontId="15" fillId="2" borderId="0" xfId="2" applyNumberFormat="1"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42" fillId="13" borderId="24" xfId="0" applyFont="1" applyFill="1" applyBorder="1" applyAlignment="1" applyProtection="1">
      <alignment horizontal="center" vertical="center"/>
    </xf>
    <xf numFmtId="166" fontId="48" fillId="3" borderId="35" xfId="0" applyNumberFormat="1" applyFont="1" applyFill="1" applyBorder="1" applyAlignment="1" applyProtection="1">
      <alignment horizontal="center" vertical="center"/>
    </xf>
    <xf numFmtId="166" fontId="48" fillId="3" borderId="37" xfId="0" applyNumberFormat="1" applyFont="1" applyFill="1" applyBorder="1" applyAlignment="1" applyProtection="1">
      <alignment horizontal="center" vertical="center"/>
    </xf>
    <xf numFmtId="168" fontId="15" fillId="11" borderId="32" xfId="2" applyNumberFormat="1" applyFont="1" applyFill="1" applyBorder="1" applyAlignment="1" applyProtection="1">
      <alignment vertical="center"/>
      <protection locked="0"/>
    </xf>
    <xf numFmtId="0" fontId="10" fillId="0" borderId="0" xfId="0" applyFont="1" applyAlignment="1" applyProtection="1">
      <alignment horizontal="right"/>
    </xf>
    <xf numFmtId="168" fontId="0" fillId="0" borderId="0" xfId="0" applyNumberFormat="1" applyProtection="1"/>
    <xf numFmtId="0" fontId="48" fillId="2" borderId="4" xfId="0" applyFont="1" applyFill="1" applyBorder="1" applyAlignment="1" applyProtection="1">
      <alignment vertical="top" wrapText="1"/>
    </xf>
    <xf numFmtId="0" fontId="15" fillId="0" borderId="4" xfId="0" applyFont="1" applyBorder="1" applyAlignment="1" applyProtection="1">
      <alignment horizontal="left" vertical="center"/>
    </xf>
    <xf numFmtId="0" fontId="0" fillId="0" borderId="15" xfId="0" applyBorder="1" applyAlignment="1" applyProtection="1">
      <alignment horizontal="left" vertical="center"/>
    </xf>
    <xf numFmtId="0" fontId="15" fillId="0" borderId="4" xfId="0" applyFont="1" applyBorder="1" applyAlignment="1" applyProtection="1">
      <alignment vertical="center"/>
    </xf>
    <xf numFmtId="0" fontId="0" fillId="0" borderId="11" xfId="0" applyBorder="1"/>
    <xf numFmtId="0" fontId="0" fillId="0" borderId="10" xfId="0" applyBorder="1"/>
    <xf numFmtId="0" fontId="0" fillId="0" borderId="15" xfId="0" applyBorder="1"/>
    <xf numFmtId="0" fontId="0" fillId="0" borderId="5" xfId="0" applyBorder="1"/>
    <xf numFmtId="0" fontId="0" fillId="0" borderId="4" xfId="0" applyBorder="1"/>
    <xf numFmtId="0" fontId="7" fillId="0" borderId="0" xfId="0" applyFont="1"/>
    <xf numFmtId="0" fontId="0" fillId="0" borderId="0" xfId="0" applyFill="1" applyBorder="1" applyAlignment="1">
      <alignment vertical="top" wrapText="1"/>
    </xf>
    <xf numFmtId="0" fontId="0" fillId="0" borderId="0" xfId="0" applyFill="1" applyBorder="1"/>
    <xf numFmtId="0" fontId="7" fillId="0" borderId="5" xfId="0" applyFont="1" applyFill="1" applyBorder="1" applyAlignment="1">
      <alignment vertical="top" wrapText="1"/>
    </xf>
    <xf numFmtId="0" fontId="7" fillId="0" borderId="0" xfId="0" applyFont="1" applyAlignment="1">
      <alignment horizontal="right"/>
    </xf>
    <xf numFmtId="0" fontId="0" fillId="2" borderId="4" xfId="0" applyFill="1" applyBorder="1"/>
    <xf numFmtId="0" fontId="0" fillId="2" borderId="0" xfId="0" applyFill="1"/>
    <xf numFmtId="0" fontId="0" fillId="2" borderId="0" xfId="0" applyFill="1" applyBorder="1" applyAlignment="1">
      <alignment horizontal="center" vertical="top" wrapText="1"/>
    </xf>
    <xf numFmtId="0" fontId="0" fillId="2" borderId="5" xfId="0" applyFill="1" applyBorder="1"/>
    <xf numFmtId="0" fontId="7" fillId="0" borderId="0" xfId="0" applyFont="1" applyBorder="1"/>
    <xf numFmtId="0" fontId="48" fillId="0" borderId="0" xfId="0" applyFont="1" applyBorder="1"/>
    <xf numFmtId="0" fontId="7" fillId="0" borderId="0" xfId="0" applyFont="1" applyBorder="1" applyAlignment="1"/>
    <xf numFmtId="0" fontId="7" fillId="0" borderId="5" xfId="0" applyFont="1" applyBorder="1" applyAlignment="1">
      <alignment vertical="top" wrapText="1"/>
    </xf>
    <xf numFmtId="0" fontId="48" fillId="0" borderId="0" xfId="0" applyFont="1" applyBorder="1" applyAlignment="1"/>
    <xf numFmtId="0" fontId="48" fillId="0" borderId="0" xfId="0" applyFont="1" applyBorder="1" applyAlignment="1">
      <alignment horizontal="left" indent="4"/>
    </xf>
    <xf numFmtId="10" fontId="0" fillId="0" borderId="0" xfId="0" applyNumberFormat="1"/>
    <xf numFmtId="9" fontId="0" fillId="0" borderId="0" xfId="0" applyNumberFormat="1"/>
    <xf numFmtId="49" fontId="7" fillId="0" borderId="0" xfId="0" applyNumberFormat="1" applyFont="1" applyAlignment="1">
      <alignment horizontal="right"/>
    </xf>
    <xf numFmtId="0" fontId="48" fillId="0" borderId="0" xfId="0" applyFont="1" applyBorder="1" applyAlignment="1">
      <alignment horizontal="right"/>
    </xf>
    <xf numFmtId="0" fontId="0" fillId="0" borderId="9" xfId="0" applyFont="1" applyBorder="1" applyAlignment="1" applyProtection="1">
      <alignment horizontal="center" wrapText="1"/>
    </xf>
    <xf numFmtId="0" fontId="0" fillId="0" borderId="22" xfId="0" applyFont="1" applyBorder="1" applyAlignment="1" applyProtection="1">
      <alignment horizontal="center" wrapText="1"/>
    </xf>
    <xf numFmtId="0" fontId="7" fillId="0" borderId="0" xfId="0" applyFont="1" applyBorder="1" applyProtection="1"/>
    <xf numFmtId="9" fontId="0" fillId="0" borderId="0" xfId="1" applyFont="1" applyBorder="1" applyProtection="1"/>
    <xf numFmtId="168" fontId="0" fillId="0" borderId="0" xfId="0" applyNumberFormat="1" applyBorder="1" applyProtection="1"/>
    <xf numFmtId="44" fontId="65" fillId="0" borderId="0" xfId="0" applyNumberFormat="1" applyFont="1" applyBorder="1" applyProtection="1"/>
    <xf numFmtId="2" fontId="65" fillId="2" borderId="0" xfId="1" applyNumberFormat="1" applyFont="1" applyFill="1" applyBorder="1" applyAlignment="1" applyProtection="1">
      <alignment vertical="center"/>
    </xf>
    <xf numFmtId="168" fontId="15" fillId="3" borderId="42" xfId="2" applyNumberFormat="1" applyFont="1" applyFill="1" applyBorder="1" applyAlignment="1" applyProtection="1">
      <alignment vertical="center"/>
    </xf>
    <xf numFmtId="168" fontId="15" fillId="3" borderId="43" xfId="2" applyNumberFormat="1" applyFont="1" applyFill="1" applyBorder="1" applyAlignment="1" applyProtection="1">
      <alignment vertical="center"/>
    </xf>
    <xf numFmtId="0" fontId="72" fillId="0" borderId="0" xfId="0" applyFont="1" applyFill="1" applyBorder="1" applyAlignment="1" applyProtection="1">
      <alignment vertical="center" wrapText="1"/>
    </xf>
    <xf numFmtId="0" fontId="0" fillId="0" borderId="1" xfId="0" applyBorder="1"/>
    <xf numFmtId="0" fontId="0" fillId="0" borderId="2" xfId="0" applyBorder="1"/>
    <xf numFmtId="0" fontId="0" fillId="0" borderId="3" xfId="0" applyBorder="1"/>
    <xf numFmtId="0" fontId="67" fillId="2" borderId="9" xfId="0" applyFont="1" applyFill="1" applyBorder="1" applyAlignment="1" applyProtection="1">
      <alignment horizontal="left" vertical="top" wrapText="1"/>
    </xf>
    <xf numFmtId="0" fontId="67" fillId="2" borderId="0" xfId="0" applyFont="1" applyFill="1" applyBorder="1" applyAlignment="1" applyProtection="1">
      <alignment horizontal="left" vertical="top" wrapText="1"/>
    </xf>
    <xf numFmtId="168" fontId="15" fillId="11" borderId="6" xfId="2" applyNumberFormat="1" applyFont="1" applyFill="1" applyBorder="1" applyAlignment="1" applyProtection="1">
      <alignment horizontal="center" vertical="center"/>
      <protection locked="0"/>
    </xf>
    <xf numFmtId="168" fontId="15" fillId="11" borderId="7" xfId="2" applyNumberFormat="1" applyFont="1" applyFill="1" applyBorder="1" applyAlignment="1" applyProtection="1">
      <alignment horizontal="center" vertical="center"/>
      <protection locked="0"/>
    </xf>
    <xf numFmtId="0" fontId="48" fillId="0" borderId="13" xfId="0" applyFont="1" applyBorder="1" applyAlignment="1" applyProtection="1">
      <alignment horizontal="left" indent="2"/>
    </xf>
    <xf numFmtId="0" fontId="48" fillId="0" borderId="14" xfId="0" applyFont="1" applyBorder="1" applyAlignment="1" applyProtection="1">
      <alignment horizontal="left" indent="2"/>
    </xf>
    <xf numFmtId="0" fontId="15" fillId="0" borderId="0" xfId="0" applyFont="1" applyBorder="1" applyAlignment="1" applyProtection="1">
      <alignment horizontal="left" vertical="center" wrapText="1" indent="2"/>
    </xf>
    <xf numFmtId="0" fontId="15" fillId="0" borderId="14" xfId="0" applyFont="1" applyBorder="1" applyAlignment="1" applyProtection="1">
      <alignment horizontal="left" vertical="center" wrapText="1" indent="2"/>
    </xf>
    <xf numFmtId="168" fontId="15" fillId="11" borderId="8" xfId="2" applyNumberFormat="1" applyFont="1" applyFill="1" applyBorder="1" applyAlignment="1" applyProtection="1">
      <alignment horizontal="center" vertical="center"/>
      <protection locked="0"/>
    </xf>
    <xf numFmtId="168" fontId="15" fillId="6" borderId="6" xfId="2" applyNumberFormat="1" applyFont="1" applyFill="1" applyBorder="1" applyAlignment="1" applyProtection="1">
      <alignment horizontal="center" vertical="center"/>
    </xf>
    <xf numFmtId="168" fontId="15" fillId="6" borderId="8" xfId="2" applyNumberFormat="1" applyFont="1" applyFill="1" applyBorder="1" applyAlignment="1" applyProtection="1">
      <alignment horizontal="center" vertical="center"/>
    </xf>
    <xf numFmtId="168" fontId="15" fillId="6" borderId="7" xfId="2" applyNumberFormat="1" applyFont="1" applyFill="1" applyBorder="1" applyAlignment="1" applyProtection="1">
      <alignment horizontal="center" vertical="center"/>
    </xf>
    <xf numFmtId="168" fontId="15" fillId="6" borderId="6" xfId="0" applyNumberFormat="1" applyFont="1" applyFill="1" applyBorder="1" applyAlignment="1" applyProtection="1">
      <alignment horizontal="center"/>
    </xf>
    <xf numFmtId="168" fontId="15" fillId="6" borderId="8" xfId="0" applyNumberFormat="1" applyFont="1" applyFill="1" applyBorder="1" applyAlignment="1" applyProtection="1">
      <alignment horizontal="center"/>
    </xf>
    <xf numFmtId="168" fontId="15" fillId="6" borderId="7" xfId="0" applyNumberFormat="1" applyFont="1" applyFill="1" applyBorder="1" applyAlignment="1" applyProtection="1">
      <alignment horizontal="center"/>
    </xf>
    <xf numFmtId="0" fontId="0" fillId="11" borderId="16" xfId="0" applyFill="1" applyBorder="1" applyAlignment="1" applyProtection="1">
      <alignment horizontal="center"/>
      <protection locked="0"/>
    </xf>
    <xf numFmtId="168" fontId="15" fillId="6" borderId="16" xfId="2" applyNumberFormat="1" applyFont="1" applyFill="1" applyBorder="1" applyAlignment="1" applyProtection="1">
      <alignment horizontal="center" vertical="center"/>
    </xf>
    <xf numFmtId="0" fontId="15" fillId="0" borderId="13" xfId="0" applyFont="1" applyBorder="1" applyAlignment="1" applyProtection="1">
      <alignment horizontal="left" vertical="center" wrapText="1" indent="2"/>
    </xf>
    <xf numFmtId="167" fontId="48" fillId="3" borderId="16" xfId="0" applyNumberFormat="1" applyFont="1" applyFill="1" applyBorder="1" applyAlignment="1" applyProtection="1">
      <alignment horizontal="center" vertical="center"/>
    </xf>
    <xf numFmtId="0" fontId="41" fillId="8" borderId="16" xfId="0" applyFont="1" applyFill="1" applyBorder="1" applyAlignment="1" applyProtection="1">
      <alignment horizontal="center" vertical="center"/>
    </xf>
    <xf numFmtId="168" fontId="15" fillId="2" borderId="6" xfId="2" applyNumberFormat="1" applyFont="1" applyFill="1" applyBorder="1" applyAlignment="1" applyProtection="1">
      <alignment horizontal="center" vertical="center"/>
    </xf>
    <xf numFmtId="168" fontId="15" fillId="2" borderId="8" xfId="2" applyNumberFormat="1" applyFont="1" applyFill="1" applyBorder="1" applyAlignment="1" applyProtection="1">
      <alignment horizontal="center" vertical="center"/>
    </xf>
    <xf numFmtId="168" fontId="15" fillId="2" borderId="7" xfId="2" applyNumberFormat="1" applyFont="1" applyFill="1" applyBorder="1" applyAlignment="1" applyProtection="1">
      <alignment horizontal="center" vertical="center"/>
    </xf>
    <xf numFmtId="0" fontId="19" fillId="3" borderId="16" xfId="0" applyFont="1" applyFill="1" applyBorder="1" applyAlignment="1" applyProtection="1">
      <alignment horizontal="center" vertical="center" wrapText="1"/>
    </xf>
    <xf numFmtId="168" fontId="10" fillId="0" borderId="9" xfId="2" applyNumberFormat="1" applyFont="1" applyBorder="1" applyAlignment="1" applyProtection="1">
      <alignment horizontal="center"/>
    </xf>
    <xf numFmtId="0" fontId="11" fillId="10" borderId="21" xfId="0" applyFont="1" applyFill="1" applyBorder="1" applyAlignment="1" applyProtection="1">
      <alignment horizontal="center" vertical="center" wrapText="1"/>
    </xf>
    <xf numFmtId="0" fontId="11" fillId="10" borderId="9" xfId="0" applyFont="1" applyFill="1" applyBorder="1" applyAlignment="1" applyProtection="1">
      <alignment horizontal="center" vertical="center" wrapText="1"/>
    </xf>
    <xf numFmtId="0" fontId="11" fillId="10" borderId="22"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wrapText="1"/>
    </xf>
    <xf numFmtId="0" fontId="10" fillId="0" borderId="0" xfId="0" applyFont="1" applyBorder="1" applyAlignment="1" applyProtection="1">
      <alignment horizontal="right"/>
    </xf>
    <xf numFmtId="167" fontId="48" fillId="3" borderId="6" xfId="0" applyNumberFormat="1" applyFont="1" applyFill="1" applyBorder="1" applyAlignment="1" applyProtection="1">
      <alignment horizontal="center" vertical="center"/>
    </xf>
    <xf numFmtId="167" fontId="48" fillId="3" borderId="7" xfId="0"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46" fillId="0" borderId="0" xfId="0" applyFont="1" applyAlignment="1" applyProtection="1">
      <alignment horizontal="center" vertical="top" wrapText="1"/>
    </xf>
    <xf numFmtId="0" fontId="15" fillId="2" borderId="0" xfId="0" applyFont="1" applyFill="1" applyBorder="1" applyAlignment="1" applyProtection="1">
      <alignment horizontal="left"/>
    </xf>
    <xf numFmtId="0" fontId="33" fillId="5" borderId="21" xfId="0" applyFont="1" applyFill="1" applyBorder="1" applyAlignment="1" applyProtection="1">
      <alignment horizontal="center" vertical="center"/>
    </xf>
    <xf numFmtId="0" fontId="33" fillId="5" borderId="9" xfId="0" applyFont="1" applyFill="1" applyBorder="1" applyAlignment="1" applyProtection="1">
      <alignment horizontal="center" vertical="center"/>
    </xf>
    <xf numFmtId="0" fontId="33" fillId="5" borderId="22" xfId="0" applyFont="1" applyFill="1" applyBorder="1" applyAlignment="1" applyProtection="1">
      <alignment horizontal="center" vertical="center"/>
    </xf>
    <xf numFmtId="0" fontId="15" fillId="11" borderId="6" xfId="0" applyFont="1" applyFill="1" applyBorder="1" applyAlignment="1" applyProtection="1">
      <alignment horizontal="center" vertical="center"/>
      <protection locked="0"/>
    </xf>
    <xf numFmtId="0" fontId="15" fillId="11" borderId="8" xfId="0" applyFont="1" applyFill="1" applyBorder="1" applyAlignment="1" applyProtection="1">
      <alignment horizontal="center" vertical="center"/>
      <protection locked="0"/>
    </xf>
    <xf numFmtId="0" fontId="15" fillId="11" borderId="7" xfId="0" applyFont="1" applyFill="1" applyBorder="1" applyAlignment="1" applyProtection="1">
      <alignment horizontal="center" vertical="center"/>
      <protection locked="0"/>
    </xf>
    <xf numFmtId="164" fontId="45" fillId="0" borderId="0" xfId="0" applyNumberFormat="1" applyFont="1" applyBorder="1" applyAlignment="1" applyProtection="1">
      <alignment horizontal="center" vertical="top"/>
    </xf>
    <xf numFmtId="168" fontId="47" fillId="6" borderId="6" xfId="2" applyNumberFormat="1" applyFont="1" applyFill="1" applyBorder="1" applyAlignment="1" applyProtection="1">
      <alignment horizontal="center" vertical="center"/>
    </xf>
    <xf numFmtId="168" fontId="47" fillId="6" borderId="8" xfId="2" applyNumberFormat="1" applyFont="1" applyFill="1" applyBorder="1" applyAlignment="1" applyProtection="1">
      <alignment horizontal="center" vertical="center"/>
    </xf>
    <xf numFmtId="168" fontId="47" fillId="6" borderId="7" xfId="2" applyNumberFormat="1" applyFont="1" applyFill="1" applyBorder="1" applyAlignment="1" applyProtection="1">
      <alignment horizontal="center" vertical="center"/>
    </xf>
    <xf numFmtId="165" fontId="26" fillId="0" borderId="28" xfId="0" applyNumberFormat="1" applyFont="1" applyFill="1" applyBorder="1" applyAlignment="1" applyProtection="1">
      <alignment horizontal="center" vertical="center"/>
    </xf>
    <xf numFmtId="165" fontId="26" fillId="0" borderId="29" xfId="0" applyNumberFormat="1" applyFont="1" applyFill="1" applyBorder="1" applyAlignment="1" applyProtection="1">
      <alignment horizontal="center" vertical="center"/>
    </xf>
    <xf numFmtId="0" fontId="36" fillId="0" borderId="0" xfId="0" applyFont="1" applyBorder="1" applyAlignment="1" applyProtection="1">
      <alignment horizontal="center" vertical="top"/>
    </xf>
    <xf numFmtId="168" fontId="15" fillId="11" borderId="6" xfId="2" applyNumberFormat="1" applyFont="1" applyFill="1" applyBorder="1" applyAlignment="1" applyProtection="1">
      <alignment horizontal="center"/>
      <protection locked="0"/>
    </xf>
    <xf numFmtId="168" fontId="15" fillId="11" borderId="7" xfId="2" applyNumberFormat="1" applyFont="1" applyFill="1" applyBorder="1" applyAlignment="1" applyProtection="1">
      <alignment horizontal="center"/>
      <protection locked="0"/>
    </xf>
    <xf numFmtId="0" fontId="21" fillId="0" borderId="13" xfId="0" applyFont="1" applyBorder="1" applyAlignment="1" applyProtection="1">
      <alignment horizontal="center"/>
    </xf>
    <xf numFmtId="0" fontId="21" fillId="0" borderId="0" xfId="0" applyFont="1" applyBorder="1" applyAlignment="1" applyProtection="1">
      <alignment horizontal="center"/>
    </xf>
    <xf numFmtId="0" fontId="10" fillId="0" borderId="9" xfId="0" applyFont="1" applyBorder="1" applyAlignment="1" applyProtection="1">
      <alignment horizontal="right"/>
    </xf>
    <xf numFmtId="0" fontId="15" fillId="0" borderId="0" xfId="0" applyFont="1" applyBorder="1" applyAlignment="1" applyProtection="1">
      <alignment horizontal="left" vertical="center" indent="2"/>
    </xf>
    <xf numFmtId="0" fontId="15" fillId="0" borderId="14" xfId="0" applyFont="1" applyBorder="1" applyAlignment="1" applyProtection="1">
      <alignment horizontal="left" vertical="center" indent="2"/>
    </xf>
    <xf numFmtId="0" fontId="0" fillId="0" borderId="0" xfId="0" applyFont="1" applyBorder="1" applyAlignment="1" applyProtection="1">
      <alignment horizontal="left" vertical="top" wrapText="1"/>
    </xf>
    <xf numFmtId="0" fontId="0" fillId="0" borderId="14" xfId="0" applyFont="1" applyBorder="1" applyAlignment="1" applyProtection="1">
      <alignment horizontal="left" vertical="top" wrapText="1"/>
    </xf>
    <xf numFmtId="0" fontId="50" fillId="5" borderId="6" xfId="0" applyFont="1" applyFill="1" applyBorder="1" applyAlignment="1" applyProtection="1">
      <alignment horizontal="center" vertical="center"/>
    </xf>
    <xf numFmtId="0" fontId="50" fillId="5" borderId="8" xfId="0" applyFont="1" applyFill="1" applyBorder="1" applyAlignment="1" applyProtection="1">
      <alignment horizontal="center" vertical="center"/>
    </xf>
    <xf numFmtId="0" fontId="50" fillId="5" borderId="7" xfId="0" applyFont="1" applyFill="1" applyBorder="1" applyAlignment="1" applyProtection="1">
      <alignment horizontal="center" vertical="center"/>
    </xf>
    <xf numFmtId="168" fontId="48" fillId="6" borderId="16" xfId="2" applyNumberFormat="1" applyFont="1" applyFill="1" applyBorder="1" applyAlignment="1" applyProtection="1">
      <alignment horizontal="center" vertical="center"/>
    </xf>
    <xf numFmtId="168" fontId="48" fillId="6" borderId="16" xfId="0" applyNumberFormat="1" applyFont="1" applyFill="1" applyBorder="1" applyAlignment="1" applyProtection="1">
      <alignment horizontal="center" vertical="center" wrapText="1"/>
    </xf>
    <xf numFmtId="0" fontId="48" fillId="6" borderId="16" xfId="0" applyFont="1" applyFill="1" applyBorder="1" applyAlignment="1" applyProtection="1">
      <alignment horizontal="center" vertical="center" wrapText="1"/>
    </xf>
    <xf numFmtId="9" fontId="15" fillId="11" borderId="6" xfId="1" applyFont="1" applyFill="1" applyBorder="1" applyAlignment="1" applyProtection="1">
      <alignment horizontal="center" vertical="center"/>
      <protection locked="0"/>
    </xf>
    <xf numFmtId="9" fontId="15" fillId="11" borderId="8" xfId="1" applyFont="1" applyFill="1" applyBorder="1" applyAlignment="1" applyProtection="1">
      <alignment horizontal="center" vertical="center"/>
      <protection locked="0"/>
    </xf>
    <xf numFmtId="9" fontId="15" fillId="11" borderId="7" xfId="1" applyFont="1" applyFill="1" applyBorder="1" applyAlignment="1" applyProtection="1">
      <alignment horizontal="center" vertical="center"/>
      <protection locked="0"/>
    </xf>
    <xf numFmtId="9" fontId="15" fillId="6" borderId="6" xfId="1" applyFont="1" applyFill="1" applyBorder="1" applyAlignment="1" applyProtection="1">
      <alignment horizontal="center" vertical="center"/>
    </xf>
    <xf numFmtId="9" fontId="15" fillId="6" borderId="8" xfId="1" applyFont="1" applyFill="1" applyBorder="1" applyAlignment="1" applyProtection="1">
      <alignment horizontal="center" vertical="center"/>
    </xf>
    <xf numFmtId="9" fontId="15" fillId="6" borderId="7" xfId="1" applyFont="1" applyFill="1" applyBorder="1" applyAlignment="1" applyProtection="1">
      <alignment horizontal="center" vertical="center"/>
    </xf>
    <xf numFmtId="0" fontId="48" fillId="2" borderId="0" xfId="0" applyFont="1" applyFill="1" applyBorder="1" applyAlignment="1" applyProtection="1">
      <alignment horizontal="left" wrapText="1"/>
    </xf>
    <xf numFmtId="168" fontId="48" fillId="6" borderId="6" xfId="2" applyNumberFormat="1" applyFont="1" applyFill="1" applyBorder="1" applyAlignment="1" applyProtection="1">
      <alignment horizontal="center" vertical="center" wrapText="1"/>
    </xf>
    <xf numFmtId="168" fontId="48" fillId="6" borderId="8" xfId="2" applyNumberFormat="1" applyFont="1" applyFill="1" applyBorder="1" applyAlignment="1" applyProtection="1">
      <alignment horizontal="center" vertical="center" wrapText="1"/>
    </xf>
    <xf numFmtId="168" fontId="48" fillId="6" borderId="7" xfId="2" applyNumberFormat="1" applyFont="1" applyFill="1" applyBorder="1" applyAlignment="1" applyProtection="1">
      <alignment horizontal="center" vertical="center" wrapText="1"/>
    </xf>
    <xf numFmtId="168" fontId="48" fillId="6" borderId="6" xfId="2" applyNumberFormat="1" applyFont="1" applyFill="1" applyBorder="1" applyAlignment="1" applyProtection="1">
      <alignment horizontal="center" vertical="center"/>
    </xf>
    <xf numFmtId="168" fontId="48" fillId="6" borderId="8" xfId="2" applyNumberFormat="1" applyFont="1" applyFill="1" applyBorder="1" applyAlignment="1" applyProtection="1">
      <alignment horizontal="center" vertical="center"/>
    </xf>
    <xf numFmtId="168" fontId="48" fillId="6" borderId="7" xfId="2" applyNumberFormat="1" applyFont="1" applyFill="1" applyBorder="1" applyAlignment="1" applyProtection="1">
      <alignment horizontal="center" vertical="center"/>
    </xf>
    <xf numFmtId="0" fontId="21" fillId="0" borderId="0" xfId="0" applyFont="1" applyBorder="1" applyAlignment="1" applyProtection="1">
      <alignment horizontal="left" wrapText="1"/>
    </xf>
    <xf numFmtId="0" fontId="48" fillId="2" borderId="0" xfId="0" applyFont="1" applyFill="1" applyBorder="1" applyAlignment="1" applyProtection="1">
      <alignment horizontal="left" vertical="center" wrapText="1"/>
    </xf>
    <xf numFmtId="0" fontId="48" fillId="2" borderId="14" xfId="0" applyFont="1" applyFill="1" applyBorder="1" applyAlignment="1" applyProtection="1">
      <alignment horizontal="left" vertical="center" wrapText="1"/>
    </xf>
    <xf numFmtId="10" fontId="7" fillId="6" borderId="6" xfId="1" applyNumberFormat="1" applyFont="1" applyFill="1" applyBorder="1" applyAlignment="1" applyProtection="1">
      <alignment horizontal="center" vertical="center" wrapText="1"/>
    </xf>
    <xf numFmtId="10" fontId="7" fillId="6" borderId="7" xfId="1" applyNumberFormat="1" applyFont="1" applyFill="1" applyBorder="1" applyAlignment="1" applyProtection="1">
      <alignment horizontal="center" vertical="center" wrapText="1"/>
    </xf>
    <xf numFmtId="0" fontId="60" fillId="0" borderId="0" xfId="0" applyFont="1" applyBorder="1" applyAlignment="1" applyProtection="1">
      <alignment horizontal="center" vertical="center" wrapText="1"/>
    </xf>
    <xf numFmtId="0" fontId="66" fillId="0" borderId="4" xfId="0" applyFont="1" applyBorder="1" applyAlignment="1" applyProtection="1">
      <alignment horizontal="center" vertical="center" wrapText="1"/>
    </xf>
    <xf numFmtId="0" fontId="66" fillId="0" borderId="0" xfId="0" applyFont="1" applyBorder="1" applyAlignment="1" applyProtection="1">
      <alignment horizontal="center" vertical="center" wrapText="1"/>
    </xf>
    <xf numFmtId="0" fontId="66" fillId="0" borderId="5" xfId="0" applyFont="1" applyBorder="1" applyAlignment="1" applyProtection="1">
      <alignment horizontal="center" vertical="center" wrapText="1"/>
    </xf>
    <xf numFmtId="0" fontId="51" fillId="0" borderId="0" xfId="0" quotePrefix="1" applyFont="1" applyBorder="1" applyAlignment="1" applyProtection="1">
      <alignment horizontal="left" vertical="top" wrapText="1"/>
    </xf>
    <xf numFmtId="0" fontId="51" fillId="0" borderId="0" xfId="0" applyFont="1" applyBorder="1" applyAlignment="1" applyProtection="1">
      <alignment horizontal="left" vertical="top" wrapText="1"/>
    </xf>
    <xf numFmtId="0" fontId="51" fillId="0" borderId="0" xfId="0" quotePrefix="1" applyFont="1" applyBorder="1" applyAlignment="1" applyProtection="1">
      <alignment horizontal="left" vertical="center" wrapText="1"/>
    </xf>
    <xf numFmtId="0" fontId="51" fillId="0" borderId="0" xfId="0" applyFont="1" applyBorder="1" applyAlignment="1" applyProtection="1">
      <alignment horizontal="left" vertical="center" wrapText="1"/>
    </xf>
    <xf numFmtId="0" fontId="48" fillId="2" borderId="0" xfId="0" applyFont="1" applyFill="1" applyBorder="1" applyAlignment="1" applyProtection="1">
      <alignment horizontal="left" vertical="center"/>
    </xf>
    <xf numFmtId="0" fontId="48" fillId="0" borderId="4" xfId="0" applyFont="1" applyBorder="1" applyAlignment="1" applyProtection="1">
      <alignment horizontal="left" vertical="center" wrapText="1" indent="3"/>
    </xf>
    <xf numFmtId="0" fontId="48" fillId="0" borderId="0" xfId="0" applyFont="1" applyBorder="1" applyAlignment="1" applyProtection="1">
      <alignment horizontal="left" vertical="center" wrapText="1" indent="3"/>
    </xf>
    <xf numFmtId="0" fontId="48" fillId="0" borderId="14" xfId="0" applyFont="1" applyBorder="1" applyAlignment="1" applyProtection="1">
      <alignment horizontal="left" vertical="center" wrapText="1" indent="3"/>
    </xf>
    <xf numFmtId="0" fontId="21" fillId="0" borderId="14" xfId="0" applyFont="1" applyBorder="1" applyAlignment="1" applyProtection="1">
      <alignment horizontal="left" vertical="top" wrapText="1"/>
    </xf>
    <xf numFmtId="0" fontId="21" fillId="0" borderId="0" xfId="0" applyFont="1" applyBorder="1" applyAlignment="1" applyProtection="1">
      <alignment horizontal="left" vertical="top" wrapText="1"/>
    </xf>
    <xf numFmtId="168" fontId="15" fillId="11" borderId="16" xfId="2" applyNumberFormat="1" applyFont="1" applyFill="1" applyBorder="1" applyAlignment="1" applyProtection="1">
      <alignment horizontal="center" vertical="center"/>
      <protection locked="0"/>
    </xf>
    <xf numFmtId="168" fontId="15" fillId="6" borderId="16" xfId="0" applyNumberFormat="1" applyFont="1" applyFill="1" applyBorder="1" applyAlignment="1" applyProtection="1">
      <alignment horizontal="center" vertical="center"/>
    </xf>
    <xf numFmtId="0" fontId="15" fillId="6" borderId="16" xfId="0" applyFont="1" applyFill="1" applyBorder="1" applyAlignment="1" applyProtection="1">
      <alignment horizontal="center" vertical="center"/>
    </xf>
    <xf numFmtId="0" fontId="37" fillId="0" borderId="0" xfId="0" applyFont="1" applyBorder="1" applyAlignment="1" applyProtection="1">
      <alignment horizontal="center" vertical="top" wrapText="1"/>
    </xf>
    <xf numFmtId="166" fontId="48" fillId="3" borderId="16" xfId="0" applyNumberFormat="1" applyFont="1" applyFill="1" applyBorder="1" applyAlignment="1" applyProtection="1">
      <alignment horizontal="center" vertical="center"/>
    </xf>
    <xf numFmtId="0" fontId="72" fillId="0" borderId="0" xfId="0" applyFont="1" applyFill="1" applyBorder="1" applyAlignment="1" applyProtection="1">
      <alignment horizontal="center" vertical="center" wrapText="1"/>
    </xf>
    <xf numFmtId="0" fontId="70" fillId="0" borderId="13" xfId="0" applyFont="1" applyBorder="1" applyAlignment="1" applyProtection="1">
      <alignment horizontal="center" vertical="center" wrapText="1"/>
    </xf>
    <xf numFmtId="0" fontId="33" fillId="5" borderId="20" xfId="0" applyFont="1" applyFill="1" applyBorder="1" applyAlignment="1" applyProtection="1">
      <alignment horizontal="center" vertical="center"/>
    </xf>
    <xf numFmtId="0" fontId="33" fillId="5" borderId="19" xfId="0" applyFont="1" applyFill="1" applyBorder="1" applyAlignment="1" applyProtection="1">
      <alignment horizontal="center" vertical="center"/>
    </xf>
    <xf numFmtId="0" fontId="34" fillId="5" borderId="19" xfId="0" applyFont="1" applyFill="1" applyBorder="1" applyAlignment="1" applyProtection="1">
      <alignment horizontal="center" vertical="center"/>
    </xf>
    <xf numFmtId="0" fontId="34" fillId="5" borderId="18" xfId="0" applyFont="1" applyFill="1" applyBorder="1" applyAlignment="1" applyProtection="1">
      <alignment horizontal="center" vertical="center"/>
    </xf>
    <xf numFmtId="0" fontId="49" fillId="2" borderId="0" xfId="0" applyFont="1" applyFill="1" applyBorder="1" applyAlignment="1" applyProtection="1">
      <alignment horizontal="left" vertical="center" wrapText="1" indent="2"/>
    </xf>
    <xf numFmtId="0" fontId="69" fillId="0" borderId="0" xfId="0" applyFont="1" applyBorder="1" applyAlignment="1" applyProtection="1">
      <alignment horizontal="center" vertical="top" wrapText="1"/>
    </xf>
    <xf numFmtId="0" fontId="69" fillId="0" borderId="5" xfId="0" applyFont="1" applyBorder="1" applyAlignment="1" applyProtection="1">
      <alignment horizontal="center" vertical="top" wrapText="1"/>
    </xf>
    <xf numFmtId="0" fontId="49" fillId="0" borderId="0" xfId="0" applyFont="1" applyBorder="1" applyAlignment="1" applyProtection="1">
      <alignment horizontal="left" vertical="center" wrapText="1" indent="2"/>
    </xf>
    <xf numFmtId="0" fontId="15" fillId="11" borderId="16"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68" fillId="2" borderId="9" xfId="0" applyFont="1" applyFill="1" applyBorder="1" applyAlignment="1" applyProtection="1">
      <alignment horizontal="center" vertical="center" wrapText="1"/>
    </xf>
    <xf numFmtId="0" fontId="48" fillId="0" borderId="0" xfId="0" applyFont="1" applyBorder="1" applyAlignment="1" applyProtection="1">
      <alignment horizontal="left" vertical="center" wrapText="1"/>
    </xf>
    <xf numFmtId="0" fontId="21" fillId="0" borderId="0" xfId="0" applyFont="1" applyAlignment="1">
      <alignment horizontal="center" vertical="top" wrapText="1"/>
    </xf>
    <xf numFmtId="0" fontId="50" fillId="7" borderId="6" xfId="0" applyFont="1" applyFill="1" applyBorder="1" applyAlignment="1" applyProtection="1">
      <alignment horizontal="center" vertical="center" wrapText="1"/>
    </xf>
    <xf numFmtId="0" fontId="50" fillId="7" borderId="8" xfId="0" applyFont="1" applyFill="1" applyBorder="1" applyAlignment="1" applyProtection="1">
      <alignment horizontal="center" vertical="center" wrapText="1"/>
    </xf>
    <xf numFmtId="0" fontId="50" fillId="7" borderId="7" xfId="0" applyFont="1" applyFill="1" applyBorder="1" applyAlignment="1" applyProtection="1">
      <alignment horizontal="center" vertical="center" wrapText="1"/>
    </xf>
    <xf numFmtId="0" fontId="71" fillId="11" borderId="6" xfId="0" applyFont="1" applyFill="1" applyBorder="1" applyAlignment="1" applyProtection="1">
      <alignment horizontal="center" vertical="center" wrapText="1"/>
      <protection locked="0"/>
    </xf>
    <xf numFmtId="0" fontId="71" fillId="11" borderId="8" xfId="0" applyFont="1" applyFill="1" applyBorder="1" applyAlignment="1" applyProtection="1">
      <alignment horizontal="center" vertical="center" wrapText="1"/>
      <protection locked="0"/>
    </xf>
    <xf numFmtId="0" fontId="71" fillId="11" borderId="7" xfId="0" applyFont="1" applyFill="1" applyBorder="1" applyAlignment="1" applyProtection="1">
      <alignment horizontal="center" vertical="center" wrapText="1"/>
      <protection locked="0"/>
    </xf>
    <xf numFmtId="14" fontId="15" fillId="11" borderId="6" xfId="0" applyNumberFormat="1" applyFont="1" applyFill="1" applyBorder="1" applyAlignment="1" applyProtection="1">
      <alignment horizontal="center" vertical="center"/>
      <protection locked="0"/>
    </xf>
    <xf numFmtId="14" fontId="15" fillId="11" borderId="8" xfId="0" applyNumberFormat="1" applyFont="1" applyFill="1" applyBorder="1" applyAlignment="1" applyProtection="1">
      <alignment horizontal="center" vertical="center"/>
      <protection locked="0"/>
    </xf>
    <xf numFmtId="14" fontId="15" fillId="11" borderId="7" xfId="0" applyNumberFormat="1" applyFont="1" applyFill="1" applyBorder="1" applyAlignment="1" applyProtection="1">
      <alignment horizontal="center" vertical="center"/>
      <protection locked="0"/>
    </xf>
    <xf numFmtId="0" fontId="1" fillId="11" borderId="16" xfId="0" applyFont="1" applyFill="1" applyBorder="1" applyAlignment="1" applyProtection="1">
      <alignment horizontal="center" vertical="center"/>
      <protection locked="0"/>
    </xf>
    <xf numFmtId="9" fontId="15" fillId="11" borderId="16" xfId="1" applyFont="1" applyFill="1" applyBorder="1" applyAlignment="1" applyProtection="1">
      <alignment horizontal="center" vertical="center"/>
      <protection locked="0"/>
    </xf>
    <xf numFmtId="0" fontId="48" fillId="2" borderId="0" xfId="0" applyFont="1" applyFill="1" applyBorder="1" applyAlignment="1" applyProtection="1">
      <alignment horizontal="left" vertical="top" wrapText="1"/>
    </xf>
    <xf numFmtId="0" fontId="48" fillId="2" borderId="14" xfId="0" applyFont="1" applyFill="1" applyBorder="1" applyAlignment="1" applyProtection="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15"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22" fillId="11" borderId="1" xfId="0" applyFont="1" applyFill="1" applyBorder="1" applyAlignment="1" applyProtection="1">
      <alignment horizontal="left" vertical="top" wrapText="1"/>
      <protection locked="0"/>
    </xf>
    <xf numFmtId="0" fontId="22" fillId="11" borderId="2" xfId="0" applyFont="1" applyFill="1" applyBorder="1" applyAlignment="1" applyProtection="1">
      <alignment horizontal="left" vertical="top" wrapText="1"/>
      <protection locked="0"/>
    </xf>
    <xf numFmtId="0" fontId="22" fillId="11" borderId="3" xfId="0" applyFont="1" applyFill="1" applyBorder="1" applyAlignment="1" applyProtection="1">
      <alignment horizontal="left" vertical="top" wrapText="1"/>
      <protection locked="0"/>
    </xf>
    <xf numFmtId="0" fontId="22" fillId="11" borderId="4" xfId="0" applyFont="1" applyFill="1" applyBorder="1" applyAlignment="1" applyProtection="1">
      <alignment horizontal="left" vertical="top" wrapText="1"/>
      <protection locked="0"/>
    </xf>
    <xf numFmtId="0" fontId="22" fillId="11" borderId="0" xfId="0" applyFont="1" applyFill="1" applyBorder="1" applyAlignment="1" applyProtection="1">
      <alignment horizontal="left" vertical="top" wrapText="1"/>
      <protection locked="0"/>
    </xf>
    <xf numFmtId="0" fontId="22" fillId="11" borderId="5" xfId="0" applyFont="1" applyFill="1" applyBorder="1" applyAlignment="1" applyProtection="1">
      <alignment horizontal="left" vertical="top" wrapText="1"/>
      <protection locked="0"/>
    </xf>
    <xf numFmtId="0" fontId="22" fillId="11" borderId="15" xfId="0" applyFont="1" applyFill="1" applyBorder="1" applyAlignment="1" applyProtection="1">
      <alignment horizontal="left" vertical="top" wrapText="1"/>
      <protection locked="0"/>
    </xf>
    <xf numFmtId="0" fontId="22" fillId="11" borderId="10" xfId="0" applyFont="1" applyFill="1" applyBorder="1" applyAlignment="1" applyProtection="1">
      <alignment horizontal="left" vertical="top" wrapText="1"/>
      <protection locked="0"/>
    </xf>
    <xf numFmtId="0" fontId="22" fillId="11" borderId="11" xfId="0" applyFont="1" applyFill="1" applyBorder="1" applyAlignment="1" applyProtection="1">
      <alignment horizontal="left" vertical="top" wrapText="1"/>
      <protection locked="0"/>
    </xf>
    <xf numFmtId="0" fontId="48" fillId="0" borderId="0" xfId="0" applyFont="1" applyBorder="1" applyAlignment="1">
      <alignment horizontal="left" vertical="top" wrapText="1"/>
    </xf>
    <xf numFmtId="0" fontId="62" fillId="0" borderId="10" xfId="0" applyFont="1" applyBorder="1" applyAlignment="1">
      <alignment horizontal="right"/>
    </xf>
    <xf numFmtId="164" fontId="59" fillId="11" borderId="20" xfId="0" applyNumberFormat="1" applyFont="1" applyFill="1" applyBorder="1" applyAlignment="1" applyProtection="1">
      <alignment horizontal="center"/>
      <protection locked="0"/>
    </xf>
    <xf numFmtId="164" fontId="59" fillId="11" borderId="18" xfId="0" applyNumberFormat="1" applyFont="1" applyFill="1" applyBorder="1" applyAlignment="1" applyProtection="1">
      <alignment horizontal="center"/>
      <protection locked="0"/>
    </xf>
    <xf numFmtId="0" fontId="59" fillId="11" borderId="20"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35" fillId="0" borderId="0" xfId="0" applyFont="1" applyBorder="1" applyAlignment="1">
      <alignment horizontal="left" indent="4"/>
    </xf>
    <xf numFmtId="2" fontId="22" fillId="11" borderId="1" xfId="0" applyNumberFormat="1" applyFont="1" applyFill="1" applyBorder="1" applyAlignment="1" applyProtection="1">
      <alignment horizontal="left" vertical="top" wrapText="1"/>
      <protection locked="0"/>
    </xf>
    <xf numFmtId="2" fontId="22" fillId="11" borderId="2" xfId="0" applyNumberFormat="1" applyFont="1" applyFill="1" applyBorder="1" applyAlignment="1" applyProtection="1">
      <alignment horizontal="left" vertical="top" wrapText="1"/>
      <protection locked="0"/>
    </xf>
    <xf numFmtId="2" fontId="22" fillId="11" borderId="3" xfId="0" applyNumberFormat="1" applyFont="1" applyFill="1" applyBorder="1" applyAlignment="1" applyProtection="1">
      <alignment horizontal="left" vertical="top" wrapText="1"/>
      <protection locked="0"/>
    </xf>
    <xf numFmtId="2" fontId="22" fillId="11" borderId="4" xfId="0" applyNumberFormat="1" applyFont="1" applyFill="1" applyBorder="1" applyAlignment="1" applyProtection="1">
      <alignment horizontal="left" vertical="top" wrapText="1"/>
      <protection locked="0"/>
    </xf>
    <xf numFmtId="2" fontId="22" fillId="11" borderId="0" xfId="0" applyNumberFormat="1" applyFont="1" applyFill="1" applyBorder="1" applyAlignment="1" applyProtection="1">
      <alignment horizontal="left" vertical="top" wrapText="1"/>
      <protection locked="0"/>
    </xf>
    <xf numFmtId="2" fontId="22" fillId="11" borderId="5" xfId="0" applyNumberFormat="1" applyFont="1" applyFill="1" applyBorder="1" applyAlignment="1" applyProtection="1">
      <alignment horizontal="left" vertical="top" wrapText="1"/>
      <protection locked="0"/>
    </xf>
    <xf numFmtId="2" fontId="22" fillId="11" borderId="15" xfId="0" applyNumberFormat="1" applyFont="1" applyFill="1" applyBorder="1" applyAlignment="1" applyProtection="1">
      <alignment horizontal="left" vertical="top" wrapText="1"/>
      <protection locked="0"/>
    </xf>
    <xf numFmtId="2" fontId="22" fillId="11" borderId="10" xfId="0" applyNumberFormat="1" applyFont="1" applyFill="1" applyBorder="1" applyAlignment="1" applyProtection="1">
      <alignment horizontal="left" vertical="top" wrapText="1"/>
      <protection locked="0"/>
    </xf>
    <xf numFmtId="2" fontId="22" fillId="11" borderId="11" xfId="0" applyNumberFormat="1" applyFont="1" applyFill="1" applyBorder="1" applyAlignment="1" applyProtection="1">
      <alignment horizontal="left" vertical="top" wrapText="1"/>
      <protection locked="0"/>
    </xf>
    <xf numFmtId="0" fontId="22" fillId="11" borderId="1" xfId="0" applyFont="1" applyFill="1" applyBorder="1" applyAlignment="1" applyProtection="1">
      <alignment horizontal="left"/>
      <protection locked="0"/>
    </xf>
    <xf numFmtId="0" fontId="22" fillId="11" borderId="2" xfId="0" applyFont="1" applyFill="1" applyBorder="1" applyAlignment="1" applyProtection="1">
      <alignment horizontal="left"/>
      <protection locked="0"/>
    </xf>
    <xf numFmtId="0" fontId="22" fillId="11" borderId="3" xfId="0" applyFont="1" applyFill="1" applyBorder="1" applyAlignment="1" applyProtection="1">
      <alignment horizontal="left"/>
      <protection locked="0"/>
    </xf>
    <xf numFmtId="0" fontId="22" fillId="11" borderId="4" xfId="0" applyFont="1" applyFill="1" applyBorder="1" applyAlignment="1" applyProtection="1">
      <alignment horizontal="left"/>
      <protection locked="0"/>
    </xf>
    <xf numFmtId="0" fontId="22" fillId="11" borderId="0" xfId="0" applyFont="1" applyFill="1" applyBorder="1" applyAlignment="1" applyProtection="1">
      <alignment horizontal="left"/>
      <protection locked="0"/>
    </xf>
    <xf numFmtId="0" fontId="22" fillId="11" borderId="5" xfId="0" applyFont="1" applyFill="1" applyBorder="1" applyAlignment="1" applyProtection="1">
      <alignment horizontal="left"/>
      <protection locked="0"/>
    </xf>
    <xf numFmtId="0" fontId="22" fillId="11" borderId="15" xfId="0" applyFont="1" applyFill="1" applyBorder="1" applyAlignment="1" applyProtection="1">
      <alignment horizontal="left"/>
      <protection locked="0"/>
    </xf>
    <xf numFmtId="0" fontId="22" fillId="11" borderId="10" xfId="0" applyFont="1" applyFill="1" applyBorder="1" applyAlignment="1" applyProtection="1">
      <alignment horizontal="left"/>
      <protection locked="0"/>
    </xf>
    <xf numFmtId="0" fontId="22" fillId="11" borderId="11" xfId="0" applyFont="1" applyFill="1" applyBorder="1" applyAlignment="1" applyProtection="1">
      <alignment horizontal="left"/>
      <protection locked="0"/>
    </xf>
    <xf numFmtId="0" fontId="48" fillId="0" borderId="0" xfId="0" applyFont="1" applyBorder="1" applyAlignment="1">
      <alignment horizontal="left" wrapText="1"/>
    </xf>
    <xf numFmtId="0" fontId="22" fillId="11" borderId="20" xfId="0" applyFont="1" applyFill="1" applyBorder="1" applyAlignment="1" applyProtection="1">
      <alignment horizontal="center"/>
      <protection locked="0"/>
    </xf>
    <xf numFmtId="0" fontId="22" fillId="11" borderId="18" xfId="0" applyFont="1" applyFill="1" applyBorder="1" applyAlignment="1" applyProtection="1">
      <alignment horizontal="center"/>
      <protection locked="0"/>
    </xf>
    <xf numFmtId="0" fontId="48" fillId="0" borderId="0" xfId="0" applyFont="1" applyBorder="1" applyAlignment="1">
      <alignment horizontal="left"/>
    </xf>
    <xf numFmtId="7" fontId="59" fillId="11" borderId="20" xfId="2" applyNumberFormat="1" applyFont="1" applyFill="1" applyBorder="1" applyAlignment="1" applyProtection="1">
      <alignment horizontal="center" vertical="center" wrapText="1"/>
      <protection locked="0"/>
    </xf>
    <xf numFmtId="7" fontId="59" fillId="11" borderId="18" xfId="2" applyNumberFormat="1" applyFont="1" applyFill="1" applyBorder="1" applyAlignment="1" applyProtection="1">
      <alignment horizontal="center" vertical="center" wrapText="1"/>
      <protection locked="0"/>
    </xf>
    <xf numFmtId="0" fontId="33" fillId="5" borderId="20" xfId="0" applyFont="1" applyFill="1" applyBorder="1" applyAlignment="1">
      <alignment horizontal="center" vertical="center"/>
    </xf>
    <xf numFmtId="0" fontId="33" fillId="5" borderId="19" xfId="0" applyFont="1" applyFill="1" applyBorder="1" applyAlignment="1">
      <alignment horizontal="center" vertical="center"/>
    </xf>
    <xf numFmtId="0" fontId="33" fillId="5" borderId="18" xfId="0" applyFont="1" applyFill="1" applyBorder="1" applyAlignment="1">
      <alignment horizontal="center" vertical="center"/>
    </xf>
    <xf numFmtId="0" fontId="40" fillId="13" borderId="27" xfId="0" applyFont="1" applyFill="1" applyBorder="1" applyAlignment="1" applyProtection="1">
      <alignment horizontal="center" vertical="center"/>
    </xf>
    <xf numFmtId="0" fontId="40" fillId="13" borderId="28" xfId="0" applyFont="1" applyFill="1" applyBorder="1" applyAlignment="1" applyProtection="1">
      <alignment horizontal="center" vertical="center"/>
    </xf>
    <xf numFmtId="0" fontId="40" fillId="13" borderId="29" xfId="0" applyFont="1" applyFill="1" applyBorder="1" applyAlignment="1" applyProtection="1">
      <alignment horizontal="center" vertical="center"/>
    </xf>
    <xf numFmtId="0" fontId="41" fillId="8" borderId="44" xfId="0" applyFont="1" applyFill="1" applyBorder="1" applyAlignment="1" applyProtection="1">
      <alignment horizontal="center" vertical="center"/>
    </xf>
    <xf numFmtId="0" fontId="41" fillId="8" borderId="33" xfId="0" applyFont="1" applyFill="1" applyBorder="1" applyAlignment="1" applyProtection="1">
      <alignment horizontal="center" vertical="center"/>
    </xf>
    <xf numFmtId="0" fontId="41" fillId="8" borderId="13" xfId="0" applyFont="1" applyFill="1" applyBorder="1" applyAlignment="1" applyProtection="1">
      <alignment horizontal="center" vertical="center"/>
    </xf>
    <xf numFmtId="0" fontId="41" fillId="8" borderId="23" xfId="0" applyFont="1" applyFill="1" applyBorder="1" applyAlignment="1" applyProtection="1">
      <alignment horizontal="center" vertical="center"/>
    </xf>
    <xf numFmtId="0" fontId="41" fillId="8" borderId="5" xfId="0" applyFont="1" applyFill="1" applyBorder="1" applyAlignment="1" applyProtection="1">
      <alignment horizontal="center" vertical="center"/>
    </xf>
    <xf numFmtId="0" fontId="41" fillId="8" borderId="41" xfId="0" applyFont="1" applyFill="1" applyBorder="1" applyAlignment="1" applyProtection="1">
      <alignment horizontal="center" vertical="center"/>
    </xf>
    <xf numFmtId="0" fontId="41" fillId="8" borderId="52" xfId="0" applyFont="1" applyFill="1" applyBorder="1" applyAlignment="1" applyProtection="1">
      <alignment horizontal="center" vertical="center"/>
    </xf>
    <xf numFmtId="0" fontId="41" fillId="8" borderId="34" xfId="0" applyFont="1" applyFill="1" applyBorder="1" applyAlignment="1" applyProtection="1">
      <alignment horizontal="center" vertical="center"/>
    </xf>
    <xf numFmtId="0" fontId="40" fillId="13" borderId="49" xfId="0" applyFont="1" applyFill="1" applyBorder="1" applyAlignment="1" applyProtection="1">
      <alignment horizontal="center" vertical="center"/>
    </xf>
    <xf numFmtId="0" fontId="40" fillId="13" borderId="50" xfId="0" applyFont="1" applyFill="1" applyBorder="1" applyAlignment="1" applyProtection="1">
      <alignment horizontal="center" vertical="center"/>
    </xf>
    <xf numFmtId="0" fontId="40" fillId="13" borderId="51" xfId="0" applyFont="1" applyFill="1" applyBorder="1" applyAlignment="1" applyProtection="1">
      <alignment horizontal="center" vertical="center"/>
    </xf>
    <xf numFmtId="0" fontId="14" fillId="15" borderId="0" xfId="0" applyFont="1" applyFill="1" applyBorder="1" applyAlignment="1" applyProtection="1">
      <alignment horizontal="center"/>
    </xf>
    <xf numFmtId="0" fontId="14" fillId="15" borderId="5" xfId="0" applyFont="1" applyFill="1" applyBorder="1" applyAlignment="1" applyProtection="1">
      <alignment horizontal="center"/>
    </xf>
    <xf numFmtId="0" fontId="14" fillId="11" borderId="21" xfId="0" applyFont="1" applyFill="1" applyBorder="1" applyAlignment="1" applyProtection="1">
      <alignment horizontal="center"/>
      <protection locked="0"/>
    </xf>
    <xf numFmtId="0" fontId="14" fillId="11" borderId="22" xfId="0" applyFont="1" applyFill="1" applyBorder="1" applyAlignment="1" applyProtection="1">
      <alignment horizontal="center"/>
      <protection locked="0"/>
    </xf>
    <xf numFmtId="0" fontId="33" fillId="5" borderId="1" xfId="0" applyFont="1" applyFill="1" applyBorder="1" applyAlignment="1" applyProtection="1">
      <alignment horizontal="center"/>
    </xf>
    <xf numFmtId="0" fontId="33" fillId="5" borderId="2" xfId="0" applyFont="1" applyFill="1" applyBorder="1" applyAlignment="1" applyProtection="1">
      <alignment horizontal="center"/>
    </xf>
    <xf numFmtId="0" fontId="33" fillId="5" borderId="3" xfId="0" applyFont="1" applyFill="1" applyBorder="1" applyAlignment="1" applyProtection="1">
      <alignment horizontal="center"/>
    </xf>
    <xf numFmtId="0" fontId="64" fillId="5" borderId="45" xfId="0" applyFont="1" applyFill="1" applyBorder="1" applyAlignment="1" applyProtection="1">
      <alignment horizontal="center" vertical="center" textRotation="90"/>
    </xf>
    <xf numFmtId="0" fontId="64" fillId="5" borderId="46" xfId="0" applyFont="1" applyFill="1" applyBorder="1" applyAlignment="1" applyProtection="1">
      <alignment horizontal="center" vertical="center" textRotation="90"/>
    </xf>
    <xf numFmtId="0" fontId="64" fillId="5" borderId="47" xfId="0" applyFont="1" applyFill="1" applyBorder="1" applyAlignment="1" applyProtection="1">
      <alignment horizontal="center" vertical="center" textRotation="90"/>
    </xf>
    <xf numFmtId="0" fontId="14" fillId="15" borderId="4" xfId="0" applyFont="1" applyFill="1" applyBorder="1" applyAlignment="1" applyProtection="1">
      <alignment horizontal="right"/>
    </xf>
    <xf numFmtId="0" fontId="14" fillId="15" borderId="0" xfId="0" applyFont="1" applyFill="1" applyBorder="1" applyAlignment="1" applyProtection="1">
      <alignment horizontal="right"/>
    </xf>
    <xf numFmtId="0" fontId="14" fillId="11" borderId="30" xfId="0" applyFont="1" applyFill="1" applyBorder="1" applyAlignment="1" applyProtection="1">
      <alignment horizontal="center"/>
      <protection locked="0"/>
    </xf>
    <xf numFmtId="0" fontId="14" fillId="11" borderId="32" xfId="0" applyFont="1" applyFill="1" applyBorder="1" applyAlignment="1" applyProtection="1">
      <alignment horizontal="center"/>
      <protection locked="0"/>
    </xf>
    <xf numFmtId="0" fontId="14" fillId="15" borderId="13" xfId="0" applyFont="1" applyFill="1" applyBorder="1" applyAlignment="1" applyProtection="1">
      <alignment horizontal="center"/>
    </xf>
    <xf numFmtId="0" fontId="41" fillId="8" borderId="35" xfId="0" applyFont="1" applyFill="1" applyBorder="1" applyAlignment="1" applyProtection="1">
      <alignment horizontal="center" vertical="center"/>
    </xf>
    <xf numFmtId="0" fontId="40" fillId="13" borderId="40" xfId="0" applyFont="1" applyFill="1" applyBorder="1" applyAlignment="1" applyProtection="1">
      <alignment horizontal="center" vertical="center"/>
    </xf>
    <xf numFmtId="0" fontId="41" fillId="8" borderId="46" xfId="0" applyFont="1" applyFill="1" applyBorder="1" applyAlignment="1" applyProtection="1">
      <alignment horizontal="center" vertical="center"/>
    </xf>
    <xf numFmtId="0" fontId="41" fillId="8" borderId="48" xfId="0" applyFont="1" applyFill="1" applyBorder="1" applyAlignment="1" applyProtection="1">
      <alignment horizontal="center" vertical="center"/>
    </xf>
    <xf numFmtId="0" fontId="14" fillId="15" borderId="14" xfId="0" applyFont="1" applyFill="1" applyBorder="1" applyAlignment="1" applyProtection="1">
      <alignment horizontal="right"/>
    </xf>
    <xf numFmtId="0" fontId="24" fillId="0" borderId="12" xfId="0" applyFont="1" applyBorder="1" applyAlignment="1" applyProtection="1">
      <alignment horizontal="center" vertical="center"/>
    </xf>
    <xf numFmtId="0" fontId="11" fillId="10" borderId="16" xfId="0" applyFont="1" applyFill="1" applyBorder="1" applyAlignment="1">
      <alignment horizontal="center" vertical="center" wrapText="1"/>
    </xf>
    <xf numFmtId="168" fontId="15" fillId="2" borderId="0" xfId="2" applyNumberFormat="1" applyFont="1" applyFill="1" applyBorder="1" applyAlignment="1" applyProtection="1">
      <alignment horizontal="center" vertical="center"/>
    </xf>
    <xf numFmtId="0" fontId="33" fillId="5" borderId="30" xfId="0" applyFont="1" applyFill="1" applyBorder="1" applyAlignment="1" applyProtection="1">
      <alignment horizontal="center" vertical="center"/>
    </xf>
    <xf numFmtId="0" fontId="33" fillId="5" borderId="31" xfId="0" applyFont="1" applyFill="1" applyBorder="1" applyAlignment="1" applyProtection="1">
      <alignment horizontal="center" vertical="center"/>
    </xf>
    <xf numFmtId="0" fontId="33" fillId="5" borderId="32" xfId="0" applyFont="1" applyFill="1" applyBorder="1" applyAlignment="1" applyProtection="1">
      <alignment horizontal="center" vertical="center"/>
    </xf>
    <xf numFmtId="0" fontId="15" fillId="2" borderId="0" xfId="0" applyFont="1" applyFill="1" applyBorder="1" applyAlignment="1" applyProtection="1">
      <alignment horizontal="left" vertical="top" wrapText="1"/>
    </xf>
    <xf numFmtId="0" fontId="0" fillId="4" borderId="6" xfId="0" applyFill="1" applyBorder="1" applyAlignment="1">
      <alignment horizontal="center"/>
    </xf>
    <xf numFmtId="0" fontId="0" fillId="4" borderId="7" xfId="0" applyFill="1" applyBorder="1" applyAlignment="1">
      <alignment horizontal="center"/>
    </xf>
    <xf numFmtId="0" fontId="15" fillId="4" borderId="6"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48" fillId="2" borderId="14" xfId="0" applyFont="1" applyFill="1" applyBorder="1" applyAlignment="1" applyProtection="1">
      <alignment horizontal="left" vertical="center"/>
    </xf>
    <xf numFmtId="0" fontId="15" fillId="0" borderId="0" xfId="0" applyFont="1" applyBorder="1" applyAlignment="1">
      <alignment horizontal="left" vertical="center" indent="2"/>
    </xf>
    <xf numFmtId="0" fontId="15" fillId="0" borderId="14" xfId="0" applyFont="1" applyBorder="1" applyAlignment="1">
      <alignment horizontal="left" vertical="center" indent="2"/>
    </xf>
    <xf numFmtId="168" fontId="15" fillId="6" borderId="6" xfId="0" applyNumberFormat="1" applyFont="1" applyFill="1" applyBorder="1" applyAlignment="1">
      <alignment horizontal="center" vertical="center"/>
    </xf>
    <xf numFmtId="168" fontId="15" fillId="6" borderId="7" xfId="0" applyNumberFormat="1" applyFont="1" applyFill="1" applyBorder="1" applyAlignment="1">
      <alignment horizontal="center" vertical="center"/>
    </xf>
    <xf numFmtId="168" fontId="15" fillId="4" borderId="6" xfId="2" applyNumberFormat="1" applyFont="1" applyFill="1" applyBorder="1" applyAlignment="1">
      <alignment horizontal="center" vertical="center"/>
    </xf>
    <xf numFmtId="168" fontId="15" fillId="4" borderId="7" xfId="2" applyNumberFormat="1" applyFont="1" applyFill="1" applyBorder="1" applyAlignment="1">
      <alignment horizontal="center" vertical="center"/>
    </xf>
    <xf numFmtId="0" fontId="48" fillId="6" borderId="6" xfId="0" applyFont="1" applyFill="1" applyBorder="1" applyAlignment="1">
      <alignment horizontal="center"/>
    </xf>
    <xf numFmtId="0" fontId="48" fillId="6" borderId="8" xfId="0" applyFont="1" applyFill="1" applyBorder="1" applyAlignment="1">
      <alignment horizontal="center"/>
    </xf>
    <xf numFmtId="0" fontId="48" fillId="6" borderId="7" xfId="0" applyFont="1" applyFill="1" applyBorder="1" applyAlignment="1">
      <alignment horizontal="center"/>
    </xf>
    <xf numFmtId="168" fontId="61" fillId="6" borderId="6" xfId="0" applyNumberFormat="1" applyFont="1" applyFill="1" applyBorder="1" applyAlignment="1">
      <alignment horizontal="center" vertical="center"/>
    </xf>
    <xf numFmtId="168" fontId="61" fillId="6" borderId="7" xfId="0" applyNumberFormat="1" applyFont="1" applyFill="1" applyBorder="1" applyAlignment="1">
      <alignment horizontal="center" vertical="center"/>
    </xf>
    <xf numFmtId="168" fontId="10" fillId="6" borderId="6" xfId="2" applyNumberFormat="1" applyFont="1" applyFill="1" applyBorder="1" applyAlignment="1">
      <alignment horizontal="center" vertical="center"/>
    </xf>
    <xf numFmtId="168" fontId="10" fillId="6" borderId="7" xfId="2" applyNumberFormat="1" applyFont="1" applyFill="1" applyBorder="1" applyAlignment="1">
      <alignment horizontal="center" vertical="center"/>
    </xf>
    <xf numFmtId="168" fontId="48" fillId="2" borderId="0" xfId="2" applyNumberFormat="1" applyFont="1" applyFill="1" applyBorder="1" applyAlignment="1" applyProtection="1">
      <alignment horizontal="center" vertical="center"/>
    </xf>
    <xf numFmtId="168" fontId="15"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168" fontId="15" fillId="4" borderId="6" xfId="2" applyNumberFormat="1" applyFont="1" applyFill="1" applyBorder="1" applyAlignment="1" applyProtection="1">
      <alignment horizontal="center"/>
      <protection locked="0"/>
    </xf>
    <xf numFmtId="168" fontId="15" fillId="4" borderId="7" xfId="2" applyNumberFormat="1" applyFont="1" applyFill="1" applyBorder="1" applyAlignment="1" applyProtection="1">
      <alignment horizontal="center"/>
      <protection locked="0"/>
    </xf>
    <xf numFmtId="9" fontId="15" fillId="4" borderId="6" xfId="1" applyFont="1" applyFill="1" applyBorder="1" applyAlignment="1">
      <alignment horizontal="center" vertical="center"/>
    </xf>
    <xf numFmtId="9" fontId="15" fillId="4" borderId="7" xfId="1" applyFont="1" applyFill="1" applyBorder="1" applyAlignment="1">
      <alignment horizontal="center" vertical="center"/>
    </xf>
    <xf numFmtId="0" fontId="15" fillId="0" borderId="0" xfId="0" applyFont="1" applyBorder="1" applyAlignment="1">
      <alignment horizontal="left" vertical="center" wrapText="1" indent="2"/>
    </xf>
    <xf numFmtId="0" fontId="19" fillId="2" borderId="0" xfId="0" applyFont="1" applyFill="1" applyBorder="1" applyAlignment="1">
      <alignment horizontal="left" vertical="center" wrapText="1"/>
    </xf>
    <xf numFmtId="0" fontId="48" fillId="2" borderId="13" xfId="0" applyFont="1" applyFill="1" applyBorder="1" applyAlignment="1" applyProtection="1">
      <alignment horizontal="left" wrapText="1" indent="1"/>
    </xf>
    <xf numFmtId="0" fontId="48" fillId="2" borderId="0" xfId="0" applyFont="1" applyFill="1" applyBorder="1" applyAlignment="1" applyProtection="1">
      <alignment horizontal="left" wrapText="1" indent="1"/>
    </xf>
    <xf numFmtId="0" fontId="48" fillId="2" borderId="13" xfId="0" applyFont="1" applyFill="1" applyBorder="1" applyAlignment="1" applyProtection="1">
      <alignment horizontal="left" vertical="center" wrapText="1" indent="1"/>
    </xf>
    <xf numFmtId="0" fontId="48" fillId="2" borderId="0" xfId="0" applyFont="1" applyFill="1" applyBorder="1" applyAlignment="1" applyProtection="1">
      <alignment horizontal="left" vertical="center" wrapText="1" indent="1"/>
    </xf>
    <xf numFmtId="0" fontId="0" fillId="0" borderId="0" xfId="0" applyFont="1" applyBorder="1" applyAlignment="1">
      <alignment horizontal="left" wrapText="1"/>
    </xf>
    <xf numFmtId="1" fontId="0" fillId="4" borderId="6" xfId="0" applyNumberFormat="1" applyFill="1" applyBorder="1" applyAlignment="1">
      <alignment horizontal="center" vertical="center"/>
    </xf>
    <xf numFmtId="1" fontId="0" fillId="4" borderId="7" xfId="0" applyNumberFormat="1" applyFill="1" applyBorder="1" applyAlignment="1">
      <alignment horizontal="center" vertical="center"/>
    </xf>
    <xf numFmtId="0" fontId="7" fillId="0" borderId="0" xfId="0" applyFont="1" applyBorder="1" applyAlignment="1">
      <alignment horizontal="left" vertical="center"/>
    </xf>
    <xf numFmtId="0" fontId="46" fillId="0" borderId="0" xfId="0" applyFont="1" applyAlignment="1" applyProtection="1">
      <alignment horizontal="center" vertical="top" wrapText="1"/>
      <protection locked="0"/>
    </xf>
    <xf numFmtId="0" fontId="10" fillId="2" borderId="12" xfId="0" applyFont="1" applyFill="1" applyBorder="1" applyAlignment="1" applyProtection="1">
      <alignment horizontal="left" wrapText="1"/>
    </xf>
    <xf numFmtId="0" fontId="10" fillId="2" borderId="0" xfId="0" applyFont="1" applyFill="1" applyBorder="1" applyAlignment="1" applyProtection="1">
      <alignment horizontal="left" wrapText="1"/>
    </xf>
    <xf numFmtId="0" fontId="9" fillId="5" borderId="1"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0" xfId="0"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wrapText="1" indent="2"/>
    </xf>
    <xf numFmtId="0" fontId="10" fillId="2" borderId="0" xfId="0" applyFont="1" applyFill="1" applyBorder="1" applyAlignment="1" applyProtection="1">
      <alignment horizontal="left" vertical="center" wrapText="1" indent="2"/>
    </xf>
    <xf numFmtId="0" fontId="44" fillId="4" borderId="21" xfId="0" applyFont="1" applyFill="1" applyBorder="1" applyAlignment="1" applyProtection="1">
      <alignment horizontal="left" vertical="top" wrapText="1"/>
      <protection locked="0"/>
    </xf>
    <xf numFmtId="0" fontId="44" fillId="4" borderId="9" xfId="0" applyFont="1" applyFill="1" applyBorder="1" applyAlignment="1" applyProtection="1">
      <alignment horizontal="left" vertical="top" wrapText="1"/>
      <protection locked="0"/>
    </xf>
    <xf numFmtId="0" fontId="44" fillId="4" borderId="22" xfId="0" applyFont="1" applyFill="1" applyBorder="1" applyAlignment="1" applyProtection="1">
      <alignment horizontal="left" vertical="top" wrapText="1"/>
      <protection locked="0"/>
    </xf>
    <xf numFmtId="0" fontId="44" fillId="4" borderId="13" xfId="0" applyFont="1" applyFill="1" applyBorder="1" applyAlignment="1" applyProtection="1">
      <alignment horizontal="left" vertical="top" wrapText="1"/>
      <protection locked="0"/>
    </xf>
    <xf numFmtId="0" fontId="44" fillId="4" borderId="0" xfId="0" applyFont="1" applyFill="1" applyBorder="1" applyAlignment="1" applyProtection="1">
      <alignment horizontal="left" vertical="top" wrapText="1"/>
      <protection locked="0"/>
    </xf>
    <xf numFmtId="0" fontId="44" fillId="4" borderId="14" xfId="0" applyFont="1" applyFill="1" applyBorder="1" applyAlignment="1" applyProtection="1">
      <alignment horizontal="left" vertical="top" wrapText="1"/>
      <protection locked="0"/>
    </xf>
    <xf numFmtId="0" fontId="44" fillId="4" borderId="23" xfId="0" applyFont="1" applyFill="1" applyBorder="1" applyAlignment="1" applyProtection="1">
      <alignment horizontal="left" vertical="top" wrapText="1"/>
      <protection locked="0"/>
    </xf>
    <xf numFmtId="0" fontId="44" fillId="4" borderId="12" xfId="0" applyFont="1" applyFill="1" applyBorder="1" applyAlignment="1" applyProtection="1">
      <alignment horizontal="left" vertical="top" wrapText="1"/>
      <protection locked="0"/>
    </xf>
    <xf numFmtId="0" fontId="44" fillId="4" borderId="24" xfId="0" applyFont="1" applyFill="1" applyBorder="1" applyAlignment="1" applyProtection="1">
      <alignment horizontal="left" vertical="top" wrapText="1"/>
      <protection locked="0"/>
    </xf>
    <xf numFmtId="0" fontId="10" fillId="2" borderId="0" xfId="0" applyFont="1" applyFill="1" applyBorder="1" applyAlignment="1" applyProtection="1">
      <alignment horizontal="right" vertical="center"/>
    </xf>
    <xf numFmtId="0" fontId="10" fillId="2" borderId="4" xfId="0" applyFont="1" applyFill="1" applyBorder="1" applyAlignment="1" applyProtection="1">
      <alignment horizontal="right" wrapText="1"/>
    </xf>
    <xf numFmtId="0" fontId="10" fillId="2" borderId="0" xfId="0" applyFont="1" applyFill="1" applyBorder="1" applyAlignment="1" applyProtection="1">
      <alignment horizontal="right" wrapText="1"/>
    </xf>
    <xf numFmtId="0" fontId="3" fillId="0" borderId="0" xfId="0" applyFont="1" applyAlignment="1" applyProtection="1">
      <alignment horizontal="center" wrapText="1"/>
    </xf>
    <xf numFmtId="0" fontId="3"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10" fillId="2" borderId="4" xfId="0" applyFont="1" applyFill="1" applyBorder="1" applyAlignment="1" applyProtection="1">
      <alignment horizontal="left" wrapText="1" indent="2"/>
    </xf>
    <xf numFmtId="0" fontId="10" fillId="2" borderId="0" xfId="0" applyFont="1" applyFill="1" applyBorder="1" applyAlignment="1" applyProtection="1">
      <alignment horizontal="left" wrapText="1" indent="2"/>
    </xf>
    <xf numFmtId="0" fontId="21" fillId="0" borderId="4" xfId="0" applyFont="1" applyBorder="1" applyAlignment="1" applyProtection="1">
      <alignment horizontal="center"/>
    </xf>
    <xf numFmtId="0" fontId="21" fillId="0" borderId="0" xfId="0" applyFont="1" applyAlignment="1" applyProtection="1">
      <alignment horizontal="center"/>
    </xf>
    <xf numFmtId="0" fontId="21" fillId="0" borderId="4" xfId="0" applyFont="1" applyBorder="1" applyAlignment="1" applyProtection="1">
      <alignment horizontal="center" wrapText="1"/>
    </xf>
    <xf numFmtId="0" fontId="21" fillId="0" borderId="0" xfId="0" applyFont="1" applyAlignment="1" applyProtection="1">
      <alignment horizontal="center" wrapText="1"/>
    </xf>
    <xf numFmtId="0" fontId="21" fillId="0" borderId="4" xfId="0" applyFont="1" applyBorder="1" applyAlignment="1" applyProtection="1">
      <alignment horizontal="center" vertical="top" wrapText="1"/>
    </xf>
    <xf numFmtId="0" fontId="21" fillId="0" borderId="0" xfId="0" applyFont="1" applyAlignment="1" applyProtection="1">
      <alignment horizontal="center" vertical="top" wrapText="1"/>
    </xf>
    <xf numFmtId="0" fontId="3" fillId="0" borderId="0" xfId="0" applyFont="1" applyBorder="1" applyAlignment="1" applyProtection="1"/>
    <xf numFmtId="0" fontId="5" fillId="2" borderId="0" xfId="0" applyFont="1" applyFill="1" applyBorder="1" applyAlignment="1" applyProtection="1">
      <alignment horizontal="left" vertical="center"/>
    </xf>
    <xf numFmtId="0" fontId="3" fillId="0" borderId="0" xfId="0" applyFont="1" applyBorder="1" applyAlignment="1" applyProtection="1">
      <alignment horizontal="left"/>
    </xf>
    <xf numFmtId="0" fontId="5" fillId="0" borderId="0" xfId="0" applyFont="1" applyBorder="1" applyAlignment="1" applyProtection="1">
      <alignment horizontal="left"/>
    </xf>
    <xf numFmtId="0" fontId="31" fillId="0" borderId="0" xfId="0" applyFont="1" applyBorder="1" applyAlignment="1" applyProtection="1">
      <alignment horizontal="center" vertical="top" wrapText="1"/>
    </xf>
    <xf numFmtId="165" fontId="14" fillId="6" borderId="15" xfId="0" applyNumberFormat="1" applyFont="1" applyFill="1" applyBorder="1" applyAlignment="1" applyProtection="1">
      <alignment horizontal="center" vertical="center" wrapText="1"/>
    </xf>
    <xf numFmtId="165" fontId="14" fillId="6" borderId="11" xfId="0" applyNumberFormat="1"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 fillId="2" borderId="1" xfId="0" quotePrefix="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5" fontId="23" fillId="2" borderId="2" xfId="0" applyNumberFormat="1" applyFont="1" applyFill="1" applyBorder="1" applyAlignment="1" applyProtection="1">
      <alignment horizontal="center" vertical="center" wrapText="1"/>
    </xf>
    <xf numFmtId="165" fontId="23" fillId="2" borderId="3" xfId="0" applyNumberFormat="1" applyFont="1" applyFill="1" applyBorder="1" applyAlignment="1" applyProtection="1">
      <alignment horizontal="center" vertical="center" wrapText="1"/>
    </xf>
    <xf numFmtId="165" fontId="23" fillId="2" borderId="0" xfId="0" applyNumberFormat="1" applyFont="1" applyFill="1" applyBorder="1" applyAlignment="1" applyProtection="1">
      <alignment horizontal="center" vertical="center" wrapText="1"/>
    </xf>
    <xf numFmtId="165" fontId="23" fillId="2" borderId="5" xfId="0" applyNumberFormat="1" applyFont="1" applyFill="1" applyBorder="1" applyAlignment="1" applyProtection="1">
      <alignment horizontal="center" vertical="center" wrapText="1"/>
    </xf>
    <xf numFmtId="165" fontId="23" fillId="2" borderId="10" xfId="0" applyNumberFormat="1" applyFont="1" applyFill="1" applyBorder="1" applyAlignment="1" applyProtection="1">
      <alignment horizontal="center" vertical="center" wrapText="1"/>
    </xf>
    <xf numFmtId="165" fontId="23" fillId="2" borderId="11" xfId="0" applyNumberFormat="1" applyFont="1" applyFill="1" applyBorder="1" applyAlignment="1" applyProtection="1">
      <alignment horizontal="center" vertical="center" wrapText="1"/>
    </xf>
    <xf numFmtId="0" fontId="14" fillId="6" borderId="15" xfId="0" applyFont="1" applyFill="1" applyBorder="1" applyAlignment="1" applyProtection="1">
      <alignment horizontal="center" vertical="center" wrapText="1"/>
    </xf>
    <xf numFmtId="0" fontId="14" fillId="6" borderId="10" xfId="0" applyFont="1" applyFill="1" applyBorder="1" applyAlignment="1" applyProtection="1">
      <alignment horizontal="center" vertical="center" wrapText="1"/>
    </xf>
    <xf numFmtId="0" fontId="14" fillId="6" borderId="11" xfId="0" applyFont="1" applyFill="1" applyBorder="1" applyAlignment="1" applyProtection="1">
      <alignment horizontal="center" vertical="center" wrapText="1"/>
    </xf>
  </cellXfs>
  <cellStyles count="3">
    <cellStyle name="Currency" xfId="2" builtinId="4"/>
    <cellStyle name="Normal" xfId="0" builtinId="0"/>
    <cellStyle name="Percent" xfId="1" builtinId="5"/>
  </cellStyles>
  <dxfs count="52">
    <dxf>
      <font>
        <color theme="0" tint="-4.9989318521683403E-2"/>
      </font>
    </dxf>
    <dxf>
      <border>
        <left/>
        <right/>
        <top/>
        <bottom/>
        <vertical/>
        <horizontal/>
      </border>
    </dxf>
    <dxf>
      <font>
        <color theme="0"/>
      </font>
      <fill>
        <patternFill>
          <bgColor theme="0"/>
        </patternFill>
      </fill>
    </dxf>
    <dxf>
      <font>
        <color auto="1"/>
      </font>
      <fill>
        <patternFill>
          <bgColor rgb="FFFF4F4F"/>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rgb="FFF4D79E"/>
        </patternFill>
      </fill>
      <border>
        <left style="thin">
          <color auto="1"/>
        </left>
        <right style="thin">
          <color auto="1"/>
        </right>
        <top style="thin">
          <color auto="1"/>
        </top>
        <bottom style="thin">
          <color auto="1"/>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7C80"/>
        </patternFill>
      </fill>
      <border>
        <left style="thin">
          <color auto="1"/>
        </left>
        <right style="thin">
          <color auto="1"/>
        </right>
        <top style="thin">
          <color auto="1"/>
        </top>
        <bottom style="thin">
          <color auto="1"/>
        </bottom>
      </border>
    </dxf>
    <dxf>
      <fill>
        <patternFill>
          <bgColor theme="0"/>
        </patternFill>
      </fill>
    </dxf>
    <dxf>
      <font>
        <b/>
        <i val="0"/>
        <color theme="0"/>
      </font>
      <fill>
        <patternFill>
          <bgColor rgb="FFFF7C80"/>
        </patternFill>
      </fill>
    </dxf>
    <dxf>
      <font>
        <b/>
        <i val="0"/>
      </font>
      <fill>
        <patternFill>
          <bgColor theme="6" tint="0.39994506668294322"/>
        </patternFill>
      </fill>
    </dxf>
    <dxf>
      <font>
        <color theme="1" tint="0.499984740745262"/>
      </font>
      <fill>
        <patternFill patternType="lightUp">
          <bgColor theme="0" tint="-4.9989318521683403E-2"/>
        </patternFill>
      </fill>
    </dxf>
    <dxf>
      <font>
        <color theme="1" tint="0.499984740745262"/>
      </font>
      <fill>
        <patternFill patternType="lightUp">
          <fgColor auto="1"/>
          <bgColor theme="0" tint="-4.9989318521683403E-2"/>
        </patternFill>
      </fill>
    </dxf>
    <dxf>
      <font>
        <color theme="1" tint="0.499984740745262"/>
      </font>
      <fill>
        <patternFill patternType="lightUp">
          <bgColor theme="0" tint="-4.9989318521683403E-2"/>
        </patternFill>
      </fill>
    </dxf>
    <dxf>
      <fill>
        <patternFill patternType="lightUp">
          <bgColor theme="0"/>
        </patternFill>
      </fill>
    </dxf>
    <dxf>
      <font>
        <color theme="0" tint="-0.499984740745262"/>
      </font>
      <fill>
        <patternFill>
          <bgColor theme="0" tint="-0.499984740745262"/>
        </patternFill>
      </fill>
    </dxf>
    <dxf>
      <font>
        <color theme="1" tint="0.499984740745262"/>
      </font>
      <fill>
        <patternFill patternType="lightUp">
          <bgColor theme="0" tint="-4.9989318521683403E-2"/>
        </patternFill>
      </fill>
    </dxf>
    <dxf>
      <fill>
        <patternFill>
          <bgColor theme="0" tint="-0.499984740745262"/>
        </patternFill>
      </fill>
    </dxf>
    <dxf>
      <font>
        <color rgb="FFFF0000"/>
      </font>
    </dxf>
    <dxf>
      <font>
        <color auto="1"/>
      </font>
      <fill>
        <patternFill patternType="none">
          <bgColor auto="1"/>
        </patternFill>
      </fill>
    </dxf>
  </dxfs>
  <tableStyles count="0" defaultTableStyle="TableStyleMedium2" defaultPivotStyle="PivotStyleLight16"/>
  <colors>
    <mruColors>
      <color rgb="FFFF7C80"/>
      <color rgb="FFF4D79E"/>
      <color rgb="FFFFCC66"/>
      <color rgb="FF416189"/>
      <color rgb="FFA9A9A9"/>
      <color rgb="FFFCF3E0"/>
      <color rgb="FFF8E7DC"/>
      <color rgb="FFF4DCCC"/>
      <color rgb="FFEDC5A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1116585</xdr:colOff>
      <xdr:row>1</xdr:row>
      <xdr:rowOff>197224</xdr:rowOff>
    </xdr:from>
    <xdr:to>
      <xdr:col>21</xdr:col>
      <xdr:colOff>441831</xdr:colOff>
      <xdr:row>1</xdr:row>
      <xdr:rowOff>943961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559903" y="1138518"/>
          <a:ext cx="8245128" cy="74673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0" u="none"/>
            <a:t>Please</a:t>
          </a:r>
          <a:r>
            <a:rPr lang="en-US" sz="1200" b="0" u="none" baseline="0"/>
            <a:t> fill in yellow highlighted fields only.</a:t>
          </a:r>
          <a:endParaRPr lang="en-US" sz="1200" b="0" u="none"/>
        </a:p>
        <a:p>
          <a:pPr algn="ctr"/>
          <a:r>
            <a:rPr lang="en-US" sz="1200" b="0" u="none"/>
            <a:t>Have questions, need help filing this form out or would</a:t>
          </a:r>
          <a:r>
            <a:rPr lang="en-US" sz="1200" b="0" u="none" baseline="0"/>
            <a:t> you like to submit an exception?</a:t>
          </a:r>
        </a:p>
        <a:p>
          <a:pPr algn="ctr"/>
          <a:r>
            <a:rPr lang="en-US" sz="1200" b="0" u="none" baseline="0"/>
            <a:t>Contact your Account Executive</a:t>
          </a:r>
          <a:endParaRPr lang="en-US" sz="1200" b="0" u="sng">
            <a:solidFill>
              <a:srgbClr val="0070C0"/>
            </a:solidFill>
          </a:endParaRPr>
        </a:p>
      </xdr:txBody>
    </xdr:sp>
    <xdr:clientData/>
  </xdr:twoCellAnchor>
  <xdr:twoCellAnchor>
    <xdr:from>
      <xdr:col>28</xdr:col>
      <xdr:colOff>159256</xdr:colOff>
      <xdr:row>53</xdr:row>
      <xdr:rowOff>27641</xdr:rowOff>
    </xdr:from>
    <xdr:to>
      <xdr:col>28</xdr:col>
      <xdr:colOff>3143250</xdr:colOff>
      <xdr:row>59</xdr:row>
      <xdr:rowOff>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5056356" y="11095691"/>
          <a:ext cx="2983994" cy="179163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r>
            <a:rPr lang="en-US" sz="1100" b="1" u="sng" baseline="0"/>
            <a:t> for Option 3 Expenses:</a:t>
          </a:r>
          <a:endParaRPr lang="en-US" sz="1100" b="1" u="sng"/>
        </a:p>
        <a:p>
          <a:pPr algn="l"/>
          <a:endParaRPr lang="en-US" sz="1100"/>
        </a:p>
        <a:p>
          <a:pPr algn="l"/>
          <a:r>
            <a:rPr lang="en-US" sz="1100" u="sng"/>
            <a:t>Things not to include: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t>- </a:t>
          </a:r>
          <a:r>
            <a:rPr lang="en-US" sz="1100">
              <a:solidFill>
                <a:schemeClr val="dk1"/>
              </a:solidFill>
              <a:effectLst/>
              <a:latin typeface="+mn-lt"/>
              <a:ea typeface="+mn-ea"/>
              <a:cs typeface="+mn-cs"/>
            </a:rPr>
            <a:t>wages paid to the borrower</a:t>
          </a:r>
          <a:endParaRPr lang="en-US">
            <a:effectLst/>
          </a:endParaRPr>
        </a:p>
        <a:p>
          <a:pPr algn="l"/>
          <a:r>
            <a:rPr lang="en-US" sz="1100"/>
            <a:t>- Depreciation, depletion, amortization, casualty losses, and other losses or expenses that are not consistent and recurring </a:t>
          </a:r>
        </a:p>
      </xdr:txBody>
    </xdr:sp>
    <xdr:clientData/>
  </xdr:twoCellAnchor>
  <xdr:twoCellAnchor editAs="oneCell">
    <xdr:from>
      <xdr:col>2</xdr:col>
      <xdr:colOff>102144</xdr:colOff>
      <xdr:row>0</xdr:row>
      <xdr:rowOff>201556</xdr:rowOff>
    </xdr:from>
    <xdr:to>
      <xdr:col>4</xdr:col>
      <xdr:colOff>1049390</xdr:colOff>
      <xdr:row>0</xdr:row>
      <xdr:rowOff>806824</xdr:rowOff>
    </xdr:to>
    <xdr:pic>
      <xdr:nvPicPr>
        <xdr:cNvPr id="6" name="Picture 5">
          <a:extLst>
            <a:ext uri="{FF2B5EF4-FFF2-40B4-BE49-F238E27FC236}">
              <a16:creationId xmlns:a16="http://schemas.microsoft.com/office/drawing/2014/main" id="{2DB62789-973E-45CF-A2A4-E35BBF2AB9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085" y="201556"/>
          <a:ext cx="2121623" cy="605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464298</xdr:colOff>
      <xdr:row>1</xdr:row>
      <xdr:rowOff>270934</xdr:rowOff>
    </xdr:from>
    <xdr:to>
      <xdr:col>12</xdr:col>
      <xdr:colOff>132951</xdr:colOff>
      <xdr:row>1</xdr:row>
      <xdr:rowOff>1176618</xdr:rowOff>
    </xdr:to>
    <xdr:sp macro="" textlink="">
      <xdr:nvSpPr>
        <xdr:cNvPr id="2" name="TextBox 1">
          <a:extLst>
            <a:ext uri="{FF2B5EF4-FFF2-40B4-BE49-F238E27FC236}">
              <a16:creationId xmlns:a16="http://schemas.microsoft.com/office/drawing/2014/main" id="{981FDC4D-C5E3-4E8E-B3D0-8E92AE000AB8}"/>
            </a:ext>
          </a:extLst>
        </xdr:cNvPr>
        <xdr:cNvSpPr txBox="1"/>
      </xdr:nvSpPr>
      <xdr:spPr>
        <a:xfrm>
          <a:off x="1056965" y="457201"/>
          <a:ext cx="8219986" cy="90568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This form is required for all bank statement loans, no matter if personal or business. </a:t>
          </a:r>
          <a:br>
            <a:rPr lang="en-US" sz="1200" b="1" u="none"/>
          </a:br>
          <a:r>
            <a:rPr lang="en-US" sz="1200" b="0" u="none"/>
            <a:t>Please</a:t>
          </a:r>
          <a:r>
            <a:rPr lang="en-US" sz="1200" b="0" u="none" baseline="0"/>
            <a:t> fill in orange highlighted fields only. </a:t>
          </a:r>
        </a:p>
        <a:p>
          <a:pPr algn="ctr"/>
          <a:r>
            <a:rPr lang="en-US" sz="1200" b="1" u="none" baseline="0"/>
            <a:t>  </a:t>
          </a:r>
          <a:r>
            <a:rPr lang="en-US" sz="1200" b="1" u="none"/>
            <a:t>Have questions, need help filing this form out or would</a:t>
          </a:r>
          <a:r>
            <a:rPr lang="en-US" sz="1200" b="1" u="none" baseline="0"/>
            <a:t> you like to submit an exception?</a:t>
          </a:r>
        </a:p>
        <a:p>
          <a:pPr algn="ctr"/>
          <a:r>
            <a:rPr lang="en-US" sz="1200" b="1" u="none" baseline="0"/>
            <a:t>     </a:t>
          </a:r>
          <a:r>
            <a:rPr lang="en-US" sz="1200" b="0" u="none" baseline="0"/>
            <a:t>Contact your Account Exectuive</a:t>
          </a:r>
          <a:endParaRPr lang="en-US" sz="1200" b="1" u="sng">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92529</xdr:colOff>
      <xdr:row>7</xdr:row>
      <xdr:rowOff>130628</xdr:rowOff>
    </xdr:from>
    <xdr:to>
      <xdr:col>1</xdr:col>
      <xdr:colOff>38101</xdr:colOff>
      <xdr:row>14</xdr:row>
      <xdr:rowOff>114299</xdr:rowOff>
    </xdr:to>
    <xdr:sp macro="" textlink="">
      <xdr:nvSpPr>
        <xdr:cNvPr id="2" name="TextBox 1">
          <a:extLst>
            <a:ext uri="{FF2B5EF4-FFF2-40B4-BE49-F238E27FC236}">
              <a16:creationId xmlns:a16="http://schemas.microsoft.com/office/drawing/2014/main" id="{8919AAF1-E6E0-4AC5-9FCE-42895989B3D6}"/>
            </a:ext>
          </a:extLst>
        </xdr:cNvPr>
        <xdr:cNvSpPr txBox="1"/>
      </xdr:nvSpPr>
      <xdr:spPr>
        <a:xfrm>
          <a:off x="92529" y="903514"/>
          <a:ext cx="1953986" cy="139337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Deposits not Derived from business activity includes loans, IRS tax refunds, rents, wage income, SSI/retirement income, etc.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802821</xdr:colOff>
      <xdr:row>0</xdr:row>
      <xdr:rowOff>61954</xdr:rowOff>
    </xdr:from>
    <xdr:to>
      <xdr:col>17</xdr:col>
      <xdr:colOff>314325</xdr:colOff>
      <xdr:row>0</xdr:row>
      <xdr:rowOff>848446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6607" y="61954"/>
          <a:ext cx="6015718" cy="78649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219075</xdr:colOff>
      <xdr:row>8</xdr:row>
      <xdr:rowOff>57150</xdr:rowOff>
    </xdr:from>
    <xdr:to>
      <xdr:col>10</xdr:col>
      <xdr:colOff>1200150</xdr:colOff>
      <xdr:row>13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781800" y="2152650"/>
          <a:ext cx="3095625" cy="1200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p>
        <a:p>
          <a:pPr algn="ctr"/>
          <a:r>
            <a:rPr lang="en-US" sz="1100"/>
            <a:t>Depreciation, depletion, amortization, casualty losses, and other losses or expenses that are not consistent and recurring should not be included in the expenses listed above. Also, do not include wages paid to the borrower.</a:t>
          </a:r>
        </a:p>
      </xdr:txBody>
    </xdr:sp>
    <xdr:clientData/>
  </xdr:twoCellAnchor>
  <xdr:twoCellAnchor>
    <xdr:from>
      <xdr:col>9</xdr:col>
      <xdr:colOff>219076</xdr:colOff>
      <xdr:row>32</xdr:row>
      <xdr:rowOff>0</xdr:rowOff>
    </xdr:from>
    <xdr:to>
      <xdr:col>10</xdr:col>
      <xdr:colOff>1209676</xdr:colOff>
      <xdr:row>38</xdr:row>
      <xdr:rowOff>174625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81801" y="7105650"/>
          <a:ext cx="3105150" cy="1784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The business' expense ratio should be reasonable for the profession.</a:t>
          </a:r>
        </a:p>
        <a:p>
          <a:pPr algn="ctr"/>
          <a:endParaRPr lang="en-US" sz="1100"/>
        </a:p>
        <a:p>
          <a:pPr algn="ctr"/>
          <a:r>
            <a:rPr lang="en-US" sz="1100"/>
            <a:t>Example: A home-based sole practitioner therapist/consultant can be expected to have a low expense ratio, while a retail business that has a full staff of employees and relies heavily on inventory to generate income will have a high expense ratio.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Kendra%20Eaton\Downloads\SGCP%20BS%20CALC%20-%20RC%20Draft%20Bus%20Na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
      <sheetName val="CALCULATOR"/>
      <sheetName val="DEPOSIT ANALYSIS"/>
      <sheetName val="Express Doc"/>
      <sheetName val="STEP 3 - Income Analysis"/>
      <sheetName val="Admin"/>
      <sheetName val="Admin AU"/>
    </sheetNames>
    <sheetDataSet>
      <sheetData sheetId="0" refreshError="1"/>
      <sheetData sheetId="1" refreshError="1"/>
      <sheetData sheetId="2" refreshError="1"/>
      <sheetData sheetId="3" refreshError="1"/>
      <sheetData sheetId="4"/>
      <sheetData sheetId="5">
        <row r="3">
          <cell r="D3" t="str">
            <v>Yes</v>
          </cell>
        </row>
        <row r="4">
          <cell r="D4" t="str">
            <v>No</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sheetPr>
  <dimension ref="A2:D26"/>
  <sheetViews>
    <sheetView zoomScale="85" zoomScaleNormal="85" workbookViewId="0">
      <selection activeCell="A19" sqref="A19:B19"/>
    </sheetView>
  </sheetViews>
  <sheetFormatPr defaultColWidth="9.28515625" defaultRowHeight="14.25" x14ac:dyDescent="0.25"/>
  <cols>
    <col min="1" max="1" width="114" style="21" bestFit="1" customWidth="1"/>
    <col min="2" max="2" width="9.28515625" style="21"/>
    <col min="3" max="3" width="82.7109375" style="21" bestFit="1" customWidth="1"/>
    <col min="4" max="16384" width="9.28515625" style="21"/>
  </cols>
  <sheetData>
    <row r="2" spans="1:4" x14ac:dyDescent="0.25">
      <c r="A2" s="90" t="s">
        <v>14</v>
      </c>
    </row>
    <row r="3" spans="1:4" ht="28.5" x14ac:dyDescent="0.25">
      <c r="A3" s="89"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C3" s="107"/>
      <c r="D3" s="108"/>
    </row>
    <row r="4" spans="1:4" ht="28.5" x14ac:dyDescent="0.25">
      <c r="A4" s="89"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1:4" x14ac:dyDescent="0.25">
      <c r="A5" s="89" t="s">
        <v>15</v>
      </c>
    </row>
    <row r="7" spans="1:4" x14ac:dyDescent="0.25">
      <c r="A7" s="21" t="s">
        <v>105</v>
      </c>
    </row>
    <row r="8" spans="1:4" x14ac:dyDescent="0.25">
      <c r="A8" s="21" t="s">
        <v>103</v>
      </c>
    </row>
    <row r="9" spans="1:4" x14ac:dyDescent="0.25">
      <c r="A9" s="21" t="s">
        <v>104</v>
      </c>
    </row>
    <row r="11" spans="1:4" x14ac:dyDescent="0.25">
      <c r="A11" s="21" t="s">
        <v>89</v>
      </c>
    </row>
    <row r="12" spans="1:4" x14ac:dyDescent="0.25">
      <c r="A12" s="21" t="s">
        <v>90</v>
      </c>
      <c r="B12" s="178">
        <v>1</v>
      </c>
    </row>
    <row r="13" spans="1:4" x14ac:dyDescent="0.25">
      <c r="A13" s="21" t="s">
        <v>110</v>
      </c>
      <c r="B13" s="178">
        <v>0.8</v>
      </c>
    </row>
    <row r="14" spans="1:4" x14ac:dyDescent="0.25">
      <c r="A14" s="21" t="s">
        <v>111</v>
      </c>
      <c r="B14" s="178">
        <v>0.7</v>
      </c>
    </row>
    <row r="15" spans="1:4" ht="15" x14ac:dyDescent="0.25">
      <c r="A15"/>
      <c r="B15"/>
    </row>
    <row r="16" spans="1:4" x14ac:dyDescent="0.25">
      <c r="A16" s="21" t="s">
        <v>88</v>
      </c>
    </row>
    <row r="17" spans="1:2" x14ac:dyDescent="0.25">
      <c r="A17" s="21" t="s">
        <v>90</v>
      </c>
      <c r="B17" s="178">
        <v>1</v>
      </c>
    </row>
    <row r="18" spans="1:2" x14ac:dyDescent="0.25">
      <c r="A18" s="21" t="s">
        <v>110</v>
      </c>
      <c r="B18" s="178">
        <v>0.85</v>
      </c>
    </row>
    <row r="19" spans="1:2" x14ac:dyDescent="0.25">
      <c r="A19" s="21" t="s">
        <v>111</v>
      </c>
      <c r="B19" s="178">
        <v>0.8</v>
      </c>
    </row>
    <row r="20" spans="1:2" x14ac:dyDescent="0.25">
      <c r="A20" s="21" t="s">
        <v>112</v>
      </c>
      <c r="B20" s="178">
        <v>0.75</v>
      </c>
    </row>
    <row r="22" spans="1:2" x14ac:dyDescent="0.25">
      <c r="A22" s="21" t="s">
        <v>88</v>
      </c>
    </row>
    <row r="23" spans="1:2" x14ac:dyDescent="0.25">
      <c r="A23" s="21" t="s">
        <v>89</v>
      </c>
    </row>
    <row r="26" spans="1:2" x14ac:dyDescent="0.25">
      <c r="A26" s="21" t="s">
        <v>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96"/>
  <sheetViews>
    <sheetView showGridLines="0" tabSelected="1" zoomScale="85" zoomScaleNormal="85" workbookViewId="0">
      <selection activeCell="T7" sqref="T7:V7"/>
    </sheetView>
  </sheetViews>
  <sheetFormatPr defaultColWidth="8.7109375" defaultRowHeight="15" x14ac:dyDescent="0.25"/>
  <cols>
    <col min="1" max="1" width="2.42578125" style="2" customWidth="1"/>
    <col min="2" max="2" width="1.42578125" style="2" customWidth="1"/>
    <col min="3" max="3" width="13.42578125" style="2" customWidth="1"/>
    <col min="4" max="4" width="3.7109375" style="2" customWidth="1"/>
    <col min="5" max="5" width="21.28515625" style="70" customWidth="1"/>
    <col min="6" max="6" width="16.42578125" style="70" customWidth="1"/>
    <col min="7" max="7" width="6.42578125" style="70" customWidth="1"/>
    <col min="8" max="8" width="1.42578125" style="2" customWidth="1"/>
    <col min="9" max="10" width="6.42578125" style="2" customWidth="1"/>
    <col min="11" max="12" width="2.42578125" style="2" customWidth="1"/>
    <col min="13" max="13" width="5.42578125" style="2" customWidth="1"/>
    <col min="14" max="14" width="31.7109375" style="2" customWidth="1"/>
    <col min="15" max="18" width="5.42578125" style="2" customWidth="1"/>
    <col min="19" max="19" width="2.7109375" style="2" customWidth="1"/>
    <col min="20" max="21" width="2.42578125" style="2" customWidth="1"/>
    <col min="22" max="22" width="40.42578125" style="2" customWidth="1"/>
    <col min="23" max="23" width="1.5703125" style="2" customWidth="1"/>
    <col min="24" max="24" width="1.42578125" style="2" customWidth="1"/>
    <col min="25" max="25" width="8" style="2" customWidth="1"/>
    <col min="26" max="26" width="10.28515625" style="2" customWidth="1"/>
    <col min="27" max="27" width="2.42578125" style="2" customWidth="1"/>
    <col min="28" max="28" width="1.42578125" style="2" customWidth="1"/>
    <col min="29" max="29" width="50.7109375" style="2" customWidth="1"/>
    <col min="30" max="30" width="21.42578125" style="2" customWidth="1"/>
    <col min="31" max="31" width="2.42578125" style="2" customWidth="1"/>
    <col min="32" max="32" width="12.42578125" style="2" customWidth="1"/>
    <col min="33" max="33" width="27.5703125" style="2" customWidth="1"/>
    <col min="34" max="34" width="5" style="2" customWidth="1"/>
    <col min="35" max="35" width="10.5703125" style="2" bestFit="1" customWidth="1"/>
    <col min="36" max="53" width="8.7109375" style="2"/>
    <col min="54" max="54" width="0" style="2" hidden="1" customWidth="1"/>
    <col min="55" max="16384" width="8.7109375" style="2"/>
  </cols>
  <sheetData>
    <row r="1" spans="2:42" ht="73.900000000000006" customHeight="1" x14ac:dyDescent="0.25">
      <c r="F1" s="515" t="s">
        <v>184</v>
      </c>
      <c r="G1" s="515"/>
      <c r="H1" s="515"/>
      <c r="I1" s="515"/>
      <c r="J1" s="515"/>
      <c r="K1" s="515"/>
      <c r="L1" s="515"/>
      <c r="M1" s="515"/>
      <c r="N1" s="515"/>
      <c r="O1" s="515"/>
      <c r="P1" s="515"/>
      <c r="Q1" s="515"/>
      <c r="R1" s="515"/>
      <c r="S1" s="515"/>
      <c r="T1" s="515"/>
      <c r="U1" s="515"/>
      <c r="V1" s="406"/>
    </row>
    <row r="2" spans="2:42" ht="82.5" customHeight="1" thickBot="1" x14ac:dyDescent="0.3">
      <c r="E2" s="2"/>
      <c r="F2" s="2"/>
      <c r="G2" s="2"/>
      <c r="J2" s="138"/>
      <c r="K2" s="138"/>
      <c r="L2" s="138"/>
      <c r="M2" s="138"/>
      <c r="N2" s="138"/>
      <c r="O2" s="138"/>
      <c r="P2" s="138"/>
      <c r="Q2" s="138"/>
      <c r="R2" s="138"/>
      <c r="S2" s="138"/>
      <c r="T2" s="138"/>
      <c r="U2" s="138"/>
      <c r="AG2" s="1"/>
    </row>
    <row r="3" spans="2:42" ht="24.75" customHeight="1" thickBot="1" x14ac:dyDescent="0.35">
      <c r="B3" s="517" t="s">
        <v>172</v>
      </c>
      <c r="C3" s="518"/>
      <c r="D3" s="518"/>
      <c r="E3" s="519"/>
      <c r="F3" s="519"/>
      <c r="G3" s="519"/>
      <c r="H3" s="519"/>
      <c r="I3" s="519"/>
      <c r="J3" s="519"/>
      <c r="K3" s="519"/>
      <c r="L3" s="519"/>
      <c r="M3" s="519"/>
      <c r="N3" s="519"/>
      <c r="O3" s="519"/>
      <c r="P3" s="519"/>
      <c r="Q3" s="519"/>
      <c r="R3" s="519"/>
      <c r="S3" s="519"/>
      <c r="T3" s="519"/>
      <c r="U3" s="519"/>
      <c r="V3" s="519"/>
      <c r="W3" s="519"/>
      <c r="X3" s="519"/>
      <c r="Y3" s="519"/>
      <c r="Z3" s="519"/>
      <c r="AA3" s="519"/>
      <c r="AB3" s="520"/>
      <c r="AC3" s="46"/>
      <c r="AD3" s="47"/>
      <c r="AE3" s="47"/>
      <c r="AF3" s="48"/>
      <c r="AG3" s="1"/>
      <c r="AH3" s="59"/>
    </row>
    <row r="4" spans="2:42" ht="6.75" customHeight="1" x14ac:dyDescent="0.25">
      <c r="B4" s="168"/>
      <c r="C4" s="169"/>
      <c r="D4" s="169"/>
      <c r="E4" s="169"/>
      <c r="F4" s="169"/>
      <c r="G4" s="170"/>
      <c r="H4" s="8"/>
      <c r="I4" s="8"/>
      <c r="J4" s="8"/>
      <c r="K4" s="8"/>
      <c r="L4" s="8"/>
      <c r="M4" s="8"/>
      <c r="N4" s="8"/>
      <c r="O4" s="8"/>
      <c r="P4" s="8"/>
      <c r="Q4" s="8"/>
      <c r="R4" s="8"/>
      <c r="S4" s="8"/>
      <c r="T4" s="8"/>
      <c r="U4" s="8"/>
      <c r="V4" s="8"/>
      <c r="W4" s="8"/>
      <c r="X4" s="8"/>
      <c r="Y4" s="8"/>
      <c r="Z4" s="8"/>
      <c r="AA4" s="8"/>
      <c r="AB4" s="171"/>
      <c r="AC4" s="1"/>
      <c r="AD4" s="10"/>
      <c r="AE4" s="10"/>
      <c r="AF4" s="10"/>
      <c r="AG4" s="1"/>
      <c r="AH4" s="1"/>
    </row>
    <row r="5" spans="2:42" s="131" customFormat="1" ht="18" customHeight="1" x14ac:dyDescent="0.25">
      <c r="B5" s="372"/>
      <c r="C5" s="504" t="s">
        <v>66</v>
      </c>
      <c r="D5" s="504"/>
      <c r="E5" s="504"/>
      <c r="F5" s="127"/>
      <c r="G5" s="540"/>
      <c r="H5" s="525"/>
      <c r="I5" s="525"/>
      <c r="J5" s="525"/>
      <c r="K5" s="525"/>
      <c r="L5" s="525"/>
      <c r="M5" s="127"/>
      <c r="N5" s="529" t="s">
        <v>180</v>
      </c>
      <c r="O5" s="529"/>
      <c r="P5" s="529"/>
      <c r="Q5" s="529"/>
      <c r="R5" s="529"/>
      <c r="S5" s="529"/>
      <c r="T5" s="525"/>
      <c r="U5" s="525"/>
      <c r="V5" s="525"/>
      <c r="W5" s="127"/>
      <c r="X5" s="522" t="str">
        <f>IF(F16="Personal","Please note that you must provide 2 mo of business bank statements","")</f>
        <v/>
      </c>
      <c r="Y5" s="522"/>
      <c r="Z5" s="522"/>
      <c r="AA5" s="522"/>
      <c r="AB5" s="523"/>
      <c r="AC5" s="127"/>
      <c r="AD5" s="74"/>
      <c r="AE5" s="74"/>
      <c r="AF5" s="74"/>
      <c r="AG5" s="127"/>
      <c r="AH5" s="127"/>
    </row>
    <row r="6" spans="2:42" s="65" customFormat="1" ht="13.5" customHeight="1" x14ac:dyDescent="0.25">
      <c r="B6" s="128"/>
      <c r="C6" s="253"/>
      <c r="D6" s="253"/>
      <c r="E6" s="360"/>
      <c r="F6" s="159"/>
      <c r="G6" s="127"/>
      <c r="H6" s="127"/>
      <c r="I6" s="127"/>
      <c r="J6" s="127"/>
      <c r="K6" s="127"/>
      <c r="L6" s="127"/>
      <c r="M6" s="127"/>
      <c r="N6" s="529"/>
      <c r="O6" s="529"/>
      <c r="P6" s="529"/>
      <c r="Q6" s="529"/>
      <c r="R6" s="529"/>
      <c r="S6" s="529"/>
      <c r="T6" s="127"/>
      <c r="U6" s="127"/>
      <c r="V6" s="127"/>
      <c r="W6" s="133"/>
      <c r="X6" s="522"/>
      <c r="Y6" s="522"/>
      <c r="Z6" s="522"/>
      <c r="AA6" s="522"/>
      <c r="AB6" s="523"/>
      <c r="AC6" s="42"/>
      <c r="AD6" s="74"/>
      <c r="AE6" s="74"/>
      <c r="AF6" s="74"/>
      <c r="AG6" s="42"/>
      <c r="AH6" s="42"/>
    </row>
    <row r="7" spans="2:42" s="131" customFormat="1" ht="18" customHeight="1" x14ac:dyDescent="0.25">
      <c r="B7" s="9"/>
      <c r="C7" s="504" t="s">
        <v>67</v>
      </c>
      <c r="D7" s="504"/>
      <c r="E7" s="504"/>
      <c r="F7" s="288"/>
      <c r="G7" s="540"/>
      <c r="H7" s="525"/>
      <c r="I7" s="525"/>
      <c r="J7" s="525"/>
      <c r="K7" s="525"/>
      <c r="L7" s="525"/>
      <c r="M7" s="133"/>
      <c r="N7" s="521" t="s">
        <v>70</v>
      </c>
      <c r="O7" s="521"/>
      <c r="P7" s="521"/>
      <c r="Q7" s="521"/>
      <c r="R7" s="521"/>
      <c r="S7" s="133"/>
      <c r="T7" s="525"/>
      <c r="U7" s="525"/>
      <c r="V7" s="525"/>
      <c r="W7" s="127"/>
      <c r="X7" s="522"/>
      <c r="Y7" s="522"/>
      <c r="Z7" s="522"/>
      <c r="AA7" s="522"/>
      <c r="AB7" s="523"/>
      <c r="AH7" s="127"/>
    </row>
    <row r="8" spans="2:42" s="65" customFormat="1" ht="9" customHeight="1" x14ac:dyDescent="0.25">
      <c r="B8" s="9"/>
      <c r="C8" s="1"/>
      <c r="D8" s="1"/>
      <c r="E8" s="1"/>
      <c r="F8" s="1"/>
      <c r="G8" s="1"/>
      <c r="H8" s="1"/>
      <c r="I8" s="1"/>
      <c r="J8" s="129"/>
      <c r="K8" s="129"/>
      <c r="L8" s="129"/>
      <c r="M8" s="129"/>
      <c r="N8" s="521"/>
      <c r="O8" s="521"/>
      <c r="P8" s="521"/>
      <c r="Q8" s="521"/>
      <c r="R8" s="521"/>
      <c r="S8" s="129"/>
      <c r="T8" s="129"/>
      <c r="U8" s="129"/>
      <c r="V8" s="194"/>
      <c r="W8" s="129"/>
      <c r="X8" s="522"/>
      <c r="Y8" s="522"/>
      <c r="Z8" s="522"/>
      <c r="AA8" s="522"/>
      <c r="AB8" s="523"/>
      <c r="AC8" s="42"/>
      <c r="AD8" s="74"/>
      <c r="AH8" s="42"/>
    </row>
    <row r="9" spans="2:42" s="132" customFormat="1" ht="18" customHeight="1" x14ac:dyDescent="0.25">
      <c r="B9" s="370"/>
      <c r="C9" s="542" t="s">
        <v>68</v>
      </c>
      <c r="D9" s="542"/>
      <c r="E9" s="542"/>
      <c r="F9" s="543"/>
      <c r="G9" s="541"/>
      <c r="H9" s="541"/>
      <c r="I9" s="541"/>
      <c r="J9" s="541"/>
      <c r="K9" s="541"/>
      <c r="L9" s="541"/>
      <c r="M9" s="308"/>
      <c r="N9" s="524" t="s">
        <v>69</v>
      </c>
      <c r="O9" s="524"/>
      <c r="P9" s="524"/>
      <c r="Q9" s="524"/>
      <c r="R9" s="524"/>
      <c r="S9" s="270"/>
      <c r="T9" s="525"/>
      <c r="U9" s="525"/>
      <c r="V9" s="525"/>
      <c r="W9" s="158"/>
      <c r="X9" s="522"/>
      <c r="Y9" s="522"/>
      <c r="Z9" s="522"/>
      <c r="AA9" s="522"/>
      <c r="AB9" s="523"/>
      <c r="AF9" s="132" t="s">
        <v>4</v>
      </c>
      <c r="AH9" s="127"/>
      <c r="AI9" s="131"/>
      <c r="AJ9" s="131"/>
      <c r="AK9" s="131"/>
      <c r="AL9" s="131"/>
      <c r="AM9" s="131"/>
      <c r="AN9" s="131"/>
      <c r="AO9" s="131"/>
      <c r="AP9" s="131"/>
    </row>
    <row r="10" spans="2:42" s="76" customFormat="1" ht="36" customHeight="1" x14ac:dyDescent="0.25">
      <c r="B10" s="369"/>
      <c r="C10" s="496" t="str">
        <f>IF(AND(Ownership&gt;0,G9&lt;0.5),"Borrowers must be 50-100% business owners. Please contact Scenario Desk.", "")</f>
        <v/>
      </c>
      <c r="D10" s="496"/>
      <c r="E10" s="496"/>
      <c r="F10" s="496"/>
      <c r="G10" s="528" t="s">
        <v>177</v>
      </c>
      <c r="H10" s="528"/>
      <c r="I10" s="528"/>
      <c r="J10" s="528"/>
      <c r="K10" s="528"/>
      <c r="L10" s="528"/>
      <c r="M10" s="130"/>
      <c r="N10" s="524"/>
      <c r="O10" s="524"/>
      <c r="P10" s="524"/>
      <c r="Q10" s="524"/>
      <c r="R10" s="524"/>
      <c r="S10" s="270"/>
      <c r="T10" s="530" t="str">
        <f>IF(OR(Seperatebooks="No", BusExpinPer = "Yes"), "Since your borrower combines their business banking with their personal banking, you must *qualify* under Business BS (regardless if the acct is in an indiv's name)", "")</f>
        <v/>
      </c>
      <c r="U10" s="530"/>
      <c r="V10" s="530"/>
      <c r="W10" s="530"/>
      <c r="X10" s="530"/>
      <c r="Y10" s="530"/>
      <c r="Z10" s="530"/>
      <c r="AA10" s="530"/>
      <c r="AB10" s="75"/>
      <c r="AC10" s="126"/>
      <c r="AD10" s="126"/>
      <c r="AE10" s="126"/>
      <c r="AF10" s="126"/>
      <c r="AG10" s="126"/>
      <c r="AH10" s="42"/>
      <c r="AI10" s="65"/>
      <c r="AJ10" s="65"/>
      <c r="AK10" s="65"/>
      <c r="AL10" s="65"/>
      <c r="AM10" s="65"/>
      <c r="AN10" s="65"/>
      <c r="AO10" s="65"/>
      <c r="AP10" s="65"/>
    </row>
    <row r="11" spans="2:42" s="76" customFormat="1" ht="8.65" customHeight="1" x14ac:dyDescent="0.25">
      <c r="B11" s="186"/>
      <c r="C11" s="496"/>
      <c r="D11" s="496"/>
      <c r="E11" s="496"/>
      <c r="F11" s="496"/>
      <c r="G11" s="212"/>
      <c r="H11" s="212"/>
      <c r="I11" s="130"/>
      <c r="J11" s="130"/>
      <c r="K11" s="130"/>
      <c r="L11" s="130"/>
      <c r="M11" s="130"/>
      <c r="N11" s="130"/>
      <c r="O11" s="130"/>
      <c r="P11" s="130"/>
      <c r="Q11" s="130"/>
      <c r="R11" s="130"/>
      <c r="S11" s="130"/>
      <c r="T11" s="530"/>
      <c r="U11" s="530"/>
      <c r="V11" s="530"/>
      <c r="W11" s="530"/>
      <c r="X11" s="530"/>
      <c r="Y11" s="530"/>
      <c r="Z11" s="530"/>
      <c r="AA11" s="530"/>
      <c r="AB11" s="75"/>
      <c r="AC11" s="126"/>
      <c r="AD11" s="126"/>
      <c r="AE11" s="126"/>
      <c r="AF11" s="126"/>
      <c r="AG11" s="126"/>
      <c r="AH11" s="42"/>
      <c r="AI11" s="65"/>
      <c r="AJ11" s="65"/>
      <c r="AK11" s="65"/>
      <c r="AL11" s="65"/>
      <c r="AM11" s="65"/>
      <c r="AN11" s="65"/>
      <c r="AO11" s="65"/>
      <c r="AP11" s="65"/>
    </row>
    <row r="12" spans="2:42" s="76" customFormat="1" ht="22.15" customHeight="1" x14ac:dyDescent="0.25">
      <c r="B12" s="497" t="s">
        <v>147</v>
      </c>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9"/>
      <c r="AC12" s="126"/>
      <c r="AD12" s="126"/>
      <c r="AE12" s="126"/>
      <c r="AF12" s="126"/>
      <c r="AG12" s="126"/>
      <c r="AH12" s="42"/>
      <c r="AI12" s="65"/>
      <c r="AJ12" s="65"/>
      <c r="AK12" s="65"/>
      <c r="AL12" s="65"/>
      <c r="AM12" s="65"/>
      <c r="AN12" s="65"/>
      <c r="AO12" s="65"/>
      <c r="AP12" s="65"/>
    </row>
    <row r="13" spans="2:42" s="76" customFormat="1" ht="7.5" customHeight="1" thickBot="1" x14ac:dyDescent="0.3">
      <c r="B13" s="371"/>
      <c r="C13" s="272"/>
      <c r="D13" s="272"/>
      <c r="E13" s="272"/>
      <c r="F13" s="272"/>
      <c r="G13" s="272"/>
      <c r="H13" s="272"/>
      <c r="I13" s="272"/>
      <c r="J13" s="272"/>
      <c r="K13" s="271"/>
      <c r="L13" s="271"/>
      <c r="M13" s="271"/>
      <c r="N13" s="271"/>
      <c r="O13" s="271"/>
      <c r="P13" s="271"/>
      <c r="Q13" s="271"/>
      <c r="R13" s="271"/>
      <c r="S13" s="271"/>
      <c r="T13" s="272"/>
      <c r="U13" s="272"/>
      <c r="V13" s="272"/>
      <c r="W13" s="271"/>
      <c r="X13" s="526"/>
      <c r="Y13" s="526"/>
      <c r="Z13" s="526"/>
      <c r="AA13" s="526"/>
      <c r="AB13" s="527"/>
      <c r="AC13" s="278"/>
      <c r="AD13" s="278"/>
      <c r="AE13" s="278"/>
      <c r="AF13" s="278"/>
      <c r="AG13" s="126"/>
      <c r="AH13" s="42"/>
      <c r="AI13" s="65"/>
      <c r="AJ13" s="65"/>
      <c r="AK13" s="65"/>
      <c r="AL13" s="65"/>
      <c r="AM13" s="65"/>
      <c r="AN13" s="65"/>
      <c r="AO13" s="65"/>
      <c r="AP13" s="65"/>
    </row>
    <row r="14" spans="2:42" ht="24" thickBot="1" x14ac:dyDescent="0.4">
      <c r="B14" s="517" t="s">
        <v>182</v>
      </c>
      <c r="C14" s="518"/>
      <c r="D14" s="518"/>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20"/>
      <c r="AC14" s="279"/>
      <c r="AD14" s="279"/>
      <c r="AE14" s="279"/>
      <c r="AF14" s="279"/>
      <c r="AG14" s="1"/>
      <c r="AH14" s="1"/>
      <c r="AI14" s="24"/>
    </row>
    <row r="15" spans="2:42" ht="12" customHeight="1" x14ac:dyDescent="0.35">
      <c r="B15" s="114"/>
      <c r="C15" s="254"/>
      <c r="D15" s="254"/>
      <c r="E15" s="87"/>
      <c r="F15" s="87"/>
      <c r="G15" s="87"/>
      <c r="H15" s="87"/>
      <c r="I15" s="87"/>
      <c r="J15" s="87"/>
      <c r="K15" s="87"/>
      <c r="L15" s="87"/>
      <c r="M15" s="87"/>
      <c r="N15" s="87"/>
      <c r="O15" s="87"/>
      <c r="P15" s="87"/>
      <c r="Q15" s="87"/>
      <c r="R15" s="87"/>
      <c r="S15" s="87"/>
      <c r="T15" s="87"/>
      <c r="U15" s="87"/>
      <c r="V15" s="87"/>
      <c r="W15" s="87"/>
      <c r="X15" s="87"/>
      <c r="Y15" s="87"/>
      <c r="Z15" s="87"/>
      <c r="AA15" s="87"/>
      <c r="AB15" s="115"/>
      <c r="AC15" s="279"/>
      <c r="AD15" s="279"/>
      <c r="AE15" s="279"/>
      <c r="AF15" s="279"/>
      <c r="AG15" s="1"/>
      <c r="AH15" s="1"/>
      <c r="AI15" s="24"/>
    </row>
    <row r="16" spans="2:42" ht="27.75" customHeight="1" x14ac:dyDescent="0.25">
      <c r="B16" s="505" t="s">
        <v>41</v>
      </c>
      <c r="C16" s="506"/>
      <c r="D16" s="506"/>
      <c r="E16" s="507"/>
      <c r="F16" s="531" t="str">
        <f>IF(AND(PorB="Yes",Seperatebooks="No",ISBLANK(BusExpinPer)),"Business",IF(AND(PorB="No",ISBLANK(Seperatebooks),ISBLANK(BusExpinPer)),"Business",IF(OR(ISBLANK(PorB),ISBLANK(Seperatebooks),ISBLANK(BusExpinPer)),"Please fill out above section entirely",IF(AND(T5="Yes",T7="Yes",T9="No"),"Personal","Business"))))</f>
        <v>Please fill out above section entirely</v>
      </c>
      <c r="G16" s="532"/>
      <c r="H16" s="532"/>
      <c r="I16" s="533"/>
      <c r="J16" s="45"/>
      <c r="L16" s="273"/>
      <c r="M16" s="273"/>
      <c r="N16" s="502" t="s">
        <v>183</v>
      </c>
      <c r="O16" s="503"/>
      <c r="P16" s="503"/>
      <c r="Q16" s="503"/>
      <c r="R16" s="503"/>
      <c r="S16" s="273"/>
      <c r="T16" s="500" t="s">
        <v>171</v>
      </c>
      <c r="U16" s="501"/>
      <c r="V16" s="501"/>
      <c r="W16" s="501"/>
      <c r="X16" s="501"/>
      <c r="Y16" s="501"/>
      <c r="Z16" s="273"/>
      <c r="AA16" s="129"/>
      <c r="AB16" s="11"/>
      <c r="AC16" s="276"/>
      <c r="AD16" s="276"/>
      <c r="AE16" s="276"/>
      <c r="AF16" s="276"/>
      <c r="AG16" s="276"/>
      <c r="AH16" s="1"/>
      <c r="AI16" s="24"/>
    </row>
    <row r="17" spans="2:35" ht="4.1500000000000004" customHeight="1" x14ac:dyDescent="0.25">
      <c r="B17" s="85"/>
      <c r="C17" s="185"/>
      <c r="D17" s="185"/>
      <c r="E17" s="91"/>
      <c r="F17" s="91"/>
      <c r="G17" s="91"/>
      <c r="H17" s="91"/>
      <c r="I17" s="91"/>
      <c r="J17" s="91"/>
      <c r="K17" s="274"/>
      <c r="L17" s="274"/>
      <c r="M17" s="274"/>
      <c r="N17" s="503"/>
      <c r="O17" s="503"/>
      <c r="P17" s="503"/>
      <c r="Q17" s="503"/>
      <c r="R17" s="503"/>
      <c r="S17" s="273"/>
      <c r="T17" s="501"/>
      <c r="U17" s="501"/>
      <c r="V17" s="501"/>
      <c r="W17" s="501"/>
      <c r="X17" s="501"/>
      <c r="Y17" s="501"/>
      <c r="Z17" s="273"/>
      <c r="AA17" s="91"/>
      <c r="AB17" s="86"/>
      <c r="AC17" s="280"/>
      <c r="AD17" s="280"/>
      <c r="AE17" s="280"/>
      <c r="AF17" s="280"/>
      <c r="AG17" s="187"/>
      <c r="AH17" s="1"/>
      <c r="AI17" s="24"/>
    </row>
    <row r="18" spans="2:35" ht="26.25" customHeight="1" x14ac:dyDescent="0.25">
      <c r="B18" s="505" t="s">
        <v>58</v>
      </c>
      <c r="C18" s="506"/>
      <c r="D18" s="506"/>
      <c r="E18" s="507"/>
      <c r="F18" s="534">
        <v>12</v>
      </c>
      <c r="G18" s="535"/>
      <c r="H18" s="535"/>
      <c r="I18" s="536"/>
      <c r="J18" s="1"/>
      <c r="L18" s="273"/>
      <c r="M18" s="273"/>
      <c r="N18" s="503"/>
      <c r="O18" s="503"/>
      <c r="P18" s="503"/>
      <c r="Q18" s="503"/>
      <c r="R18" s="503"/>
      <c r="S18" s="273"/>
      <c r="T18" s="501"/>
      <c r="U18" s="501"/>
      <c r="V18" s="501"/>
      <c r="W18" s="501"/>
      <c r="X18" s="501"/>
      <c r="Y18" s="501"/>
      <c r="Z18" s="273"/>
      <c r="AA18" s="129"/>
      <c r="AB18" s="86"/>
      <c r="AC18" s="281"/>
      <c r="AD18" s="276"/>
      <c r="AE18" s="276"/>
      <c r="AF18" s="276"/>
      <c r="AG18" s="275"/>
      <c r="AH18" s="275"/>
      <c r="AI18" s="24"/>
    </row>
    <row r="19" spans="2:35" ht="4.1500000000000004" customHeight="1" x14ac:dyDescent="0.25">
      <c r="B19" s="85"/>
      <c r="C19" s="185"/>
      <c r="D19" s="185"/>
      <c r="E19" s="91"/>
      <c r="F19" s="91"/>
      <c r="G19" s="91"/>
      <c r="H19" s="91"/>
      <c r="I19" s="91"/>
      <c r="J19" s="91"/>
      <c r="K19" s="91"/>
      <c r="L19" s="91"/>
      <c r="M19" s="91"/>
      <c r="N19" s="503"/>
      <c r="O19" s="503"/>
      <c r="P19" s="503"/>
      <c r="Q19" s="503"/>
      <c r="R19" s="503"/>
      <c r="S19" s="273"/>
      <c r="T19" s="501"/>
      <c r="U19" s="501"/>
      <c r="V19" s="501"/>
      <c r="W19" s="501"/>
      <c r="X19" s="501"/>
      <c r="Y19" s="501"/>
      <c r="Z19" s="273"/>
      <c r="AA19" s="213"/>
      <c r="AB19" s="86"/>
      <c r="AC19" s="280"/>
      <c r="AD19" s="280"/>
      <c r="AE19" s="280"/>
      <c r="AF19" s="280"/>
      <c r="AG19" s="188"/>
      <c r="AH19" s="1"/>
      <c r="AI19" s="24"/>
    </row>
    <row r="20" spans="2:35" ht="27.6" customHeight="1" x14ac:dyDescent="0.25">
      <c r="B20" s="505" t="s">
        <v>59</v>
      </c>
      <c r="C20" s="506"/>
      <c r="D20" s="506"/>
      <c r="E20" s="507"/>
      <c r="F20" s="537"/>
      <c r="G20" s="538"/>
      <c r="H20" s="538"/>
      <c r="I20" s="539"/>
      <c r="J20" s="1"/>
      <c r="L20" s="273"/>
      <c r="M20" s="273"/>
      <c r="N20" s="503"/>
      <c r="O20" s="503"/>
      <c r="P20" s="503"/>
      <c r="Q20" s="503"/>
      <c r="R20" s="503"/>
      <c r="S20" s="273"/>
      <c r="T20" s="501"/>
      <c r="U20" s="501"/>
      <c r="V20" s="501"/>
      <c r="W20" s="501"/>
      <c r="X20" s="501"/>
      <c r="Y20" s="501"/>
      <c r="Z20" s="273"/>
      <c r="AA20" s="310"/>
      <c r="AB20" s="86"/>
      <c r="AC20" s="276"/>
      <c r="AD20" s="276"/>
      <c r="AE20" s="276"/>
      <c r="AF20" s="276"/>
      <c r="AG20" s="275"/>
      <c r="AH20" s="1"/>
      <c r="AI20" s="24"/>
    </row>
    <row r="21" spans="2:35" ht="6" customHeight="1" x14ac:dyDescent="0.25">
      <c r="B21" s="85"/>
      <c r="C21" s="283"/>
      <c r="D21" s="283"/>
      <c r="E21" s="125"/>
      <c r="F21" s="125"/>
      <c r="G21" s="125"/>
      <c r="H21" s="109"/>
      <c r="I21" s="1"/>
      <c r="J21" s="1"/>
      <c r="K21" s="1"/>
      <c r="L21" s="1"/>
      <c r="M21" s="1"/>
      <c r="N21" s="503"/>
      <c r="O21" s="503"/>
      <c r="P21" s="503"/>
      <c r="Q21" s="503"/>
      <c r="R21" s="503"/>
      <c r="S21" s="1"/>
      <c r="T21" s="1"/>
      <c r="U21" s="1"/>
      <c r="V21" s="1"/>
      <c r="W21" s="1"/>
      <c r="X21" s="1"/>
      <c r="Y21" s="1"/>
      <c r="Z21" s="1"/>
      <c r="AA21" s="1"/>
      <c r="AB21" s="86"/>
      <c r="AC21" s="276"/>
      <c r="AD21" s="276"/>
      <c r="AE21" s="276"/>
      <c r="AF21" s="276"/>
      <c r="AG21" s="275"/>
      <c r="AH21" s="1"/>
      <c r="AI21" s="24"/>
    </row>
    <row r="22" spans="2:35" ht="13.15" customHeight="1" x14ac:dyDescent="0.25">
      <c r="B22" s="85"/>
      <c r="C22" s="283"/>
      <c r="D22" s="283"/>
      <c r="E22" s="125"/>
      <c r="F22" s="125"/>
      <c r="G22" s="125"/>
      <c r="H22" s="109"/>
      <c r="I22" s="1"/>
      <c r="J22" s="1"/>
      <c r="K22" s="1"/>
      <c r="L22" s="1"/>
      <c r="M22" s="1"/>
      <c r="N22" s="503"/>
      <c r="O22" s="503"/>
      <c r="P22" s="503"/>
      <c r="Q22" s="503"/>
      <c r="R22" s="503"/>
      <c r="S22" s="1"/>
      <c r="T22" s="1"/>
      <c r="U22" s="1"/>
      <c r="V22" s="1"/>
      <c r="W22" s="1"/>
      <c r="X22" s="1"/>
      <c r="Y22" s="1"/>
      <c r="Z22" s="1"/>
      <c r="AA22" s="1"/>
      <c r="AB22" s="86"/>
      <c r="AC22" s="276"/>
      <c r="AD22" s="276"/>
      <c r="AE22" s="276"/>
      <c r="AF22" s="276"/>
      <c r="AG22" s="275"/>
      <c r="AH22" s="1"/>
      <c r="AI22" s="24"/>
    </row>
    <row r="23" spans="2:35" ht="6" customHeight="1" x14ac:dyDescent="0.25">
      <c r="B23" s="85"/>
      <c r="C23" s="283"/>
      <c r="D23" s="283"/>
      <c r="E23" s="125"/>
      <c r="F23" s="125"/>
      <c r="G23" s="125"/>
      <c r="H23" s="109"/>
      <c r="I23" s="1"/>
      <c r="J23" s="1"/>
      <c r="K23" s="1"/>
      <c r="L23" s="1"/>
      <c r="M23" s="1"/>
      <c r="N23" s="1"/>
      <c r="O23" s="1"/>
      <c r="P23" s="1"/>
      <c r="Q23" s="1"/>
      <c r="R23" s="1"/>
      <c r="S23" s="1"/>
      <c r="T23" s="1"/>
      <c r="U23" s="1"/>
      <c r="V23" s="1"/>
      <c r="W23" s="1"/>
      <c r="X23" s="1"/>
      <c r="Y23" s="1"/>
      <c r="Z23" s="1"/>
      <c r="AA23" s="1"/>
      <c r="AB23" s="86"/>
      <c r="AC23" s="276"/>
      <c r="AD23" s="276"/>
      <c r="AE23" s="276"/>
      <c r="AF23" s="276"/>
      <c r="AG23" s="275"/>
      <c r="AH23" s="1"/>
      <c r="AI23" s="24"/>
    </row>
    <row r="24" spans="2:35" ht="26.25" customHeight="1" x14ac:dyDescent="0.25">
      <c r="B24" s="497" t="s">
        <v>144</v>
      </c>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9"/>
      <c r="AC24" s="276"/>
      <c r="AD24" s="276"/>
      <c r="AE24" s="276"/>
      <c r="AF24" s="276"/>
      <c r="AG24" s="275"/>
      <c r="AH24" s="1"/>
      <c r="AI24" s="24"/>
    </row>
    <row r="25" spans="2:35" ht="20.65" customHeight="1" x14ac:dyDescent="0.35">
      <c r="B25" s="9"/>
      <c r="C25" s="1"/>
      <c r="D25" s="1"/>
      <c r="E25" s="513" t="str">
        <f>IF(F20="","YOU MUST ENTER THE DATE OF THE MOST RECENT BANK STATEMENT ABOVE TO CONTINUE WITH YOUR DEPOSIT EVALUATION BELOW.","")</f>
        <v>YOU MUST ENTER THE DATE OF THE MOST RECENT BANK STATEMENT ABOVE TO CONTINUE WITH YOUR DEPOSIT EVALUATION BELOW.</v>
      </c>
      <c r="F25" s="513"/>
      <c r="G25" s="513"/>
      <c r="H25" s="513"/>
      <c r="I25" s="513"/>
      <c r="J25" s="513"/>
      <c r="K25" s="513"/>
      <c r="L25" s="513"/>
      <c r="M25" s="513"/>
      <c r="N25" s="513"/>
      <c r="O25" s="513"/>
      <c r="P25" s="513"/>
      <c r="Q25" s="513"/>
      <c r="R25" s="513"/>
      <c r="S25" s="513"/>
      <c r="T25" s="513"/>
      <c r="U25" s="513"/>
      <c r="V25" s="513"/>
      <c r="W25" s="513"/>
      <c r="X25" s="513"/>
      <c r="Y25" s="513"/>
      <c r="Z25" s="513"/>
      <c r="AA25" s="300"/>
      <c r="AB25" s="61"/>
      <c r="AF25" s="43"/>
      <c r="AH25" s="1"/>
    </row>
    <row r="26" spans="2:35" ht="26.25" customHeight="1" x14ac:dyDescent="0.35">
      <c r="B26" s="9"/>
      <c r="C26" s="1"/>
      <c r="D26" s="1"/>
      <c r="E26" s="447" t="s">
        <v>28</v>
      </c>
      <c r="F26" s="447"/>
      <c r="G26" s="447"/>
      <c r="H26" s="447"/>
      <c r="I26" s="447"/>
      <c r="J26" s="447"/>
      <c r="K26" s="447"/>
      <c r="L26" s="447"/>
      <c r="M26" s="447"/>
      <c r="N26" s="1"/>
      <c r="O26" s="45"/>
      <c r="P26" s="447" t="s">
        <v>85</v>
      </c>
      <c r="Q26" s="447"/>
      <c r="R26" s="447"/>
      <c r="S26" s="447"/>
      <c r="T26" s="447"/>
      <c r="U26" s="447"/>
      <c r="V26" s="447"/>
      <c r="AA26" s="285"/>
      <c r="AB26" s="263"/>
      <c r="AC26" s="32"/>
      <c r="AD26" s="32"/>
      <c r="AE26" s="32"/>
      <c r="AF26" s="43"/>
      <c r="AH26" s="1"/>
    </row>
    <row r="27" spans="2:35" ht="22.5" customHeight="1" x14ac:dyDescent="0.35">
      <c r="B27" s="9"/>
      <c r="C27" s="1"/>
      <c r="D27" s="1"/>
      <c r="E27" s="429" t="s">
        <v>60</v>
      </c>
      <c r="F27" s="429"/>
      <c r="G27" s="429" t="s">
        <v>124</v>
      </c>
      <c r="H27" s="429"/>
      <c r="I27" s="429"/>
      <c r="J27" s="429"/>
      <c r="K27" s="429"/>
      <c r="L27" s="429"/>
      <c r="M27" s="429"/>
      <c r="P27" s="429" t="s">
        <v>60</v>
      </c>
      <c r="Q27" s="429"/>
      <c r="R27" s="429"/>
      <c r="S27" s="429"/>
      <c r="T27" s="429"/>
      <c r="U27" s="429"/>
      <c r="V27" s="303" t="s">
        <v>124</v>
      </c>
      <c r="AA27" s="134"/>
      <c r="AB27" s="263"/>
      <c r="AD27" s="32"/>
      <c r="AE27" s="32"/>
      <c r="AF27" s="43"/>
      <c r="AH27" s="1"/>
    </row>
    <row r="28" spans="2:35" ht="21" customHeight="1" x14ac:dyDescent="0.25">
      <c r="B28" s="9"/>
      <c r="C28" s="1"/>
      <c r="D28" s="1"/>
      <c r="E28" s="514" t="str">
        <f>IF(DateRecentStatement="", "TBD", IF(F20&lt;&gt;"",(TEXT(F20,"mmmm yyy")),"TBD"))</f>
        <v>TBD</v>
      </c>
      <c r="F28" s="514"/>
      <c r="G28" s="430">
        <f>SUM('DEPOSIT ANALYSIS'!N8,'DEPOSIT ANALYSIS'!N62,'DEPOSIT ANALYSIS'!N26,'DEPOSIT ANALYSIS'!N80,'DEPOSIT ANALYSIS'!N44,'DEPOSIT ANALYSIS'!N98)</f>
        <v>0</v>
      </c>
      <c r="H28" s="431"/>
      <c r="I28" s="431"/>
      <c r="J28" s="431"/>
      <c r="K28" s="431"/>
      <c r="L28" s="431"/>
      <c r="M28" s="432"/>
      <c r="P28" s="428" t="str">
        <f>IF(E39="TBD","TBD",IF(E39&lt;&gt;"",(EDATE($F$20,-12)),""))</f>
        <v>TBD</v>
      </c>
      <c r="Q28" s="428"/>
      <c r="R28" s="428"/>
      <c r="S28" s="428"/>
      <c r="T28" s="428"/>
      <c r="U28" s="428"/>
      <c r="V28" s="311">
        <f>SUM('DEPOSIT ANALYSIS'!Y8,'DEPOSIT ANALYSIS'!Y26,'DEPOSIT ANALYSIS'!Y44,'DEPOSIT ANALYSIS'!Y62,'DEPOSIT ANALYSIS'!Y80,'DEPOSIT ANALYSIS'!Y98)</f>
        <v>0</v>
      </c>
      <c r="AA28" s="305"/>
      <c r="AB28" s="263"/>
      <c r="AD28" s="282"/>
      <c r="AE28" s="32"/>
      <c r="AF28" s="44"/>
      <c r="AH28" s="1"/>
    </row>
    <row r="29" spans="2:35" ht="20.25" customHeight="1" x14ac:dyDescent="0.25">
      <c r="B29" s="9"/>
      <c r="C29" s="1"/>
      <c r="D29" s="1"/>
      <c r="E29" s="445" t="str">
        <f>IF(E28="TBD","TBD",IF(E28&lt;&gt;"",TEXT((EDATE($F$20,-1)), "mmmm yyy"),""))</f>
        <v>TBD</v>
      </c>
      <c r="F29" s="446"/>
      <c r="G29" s="430">
        <f>SUM('DEPOSIT ANALYSIS'!N9,'DEPOSIT ANALYSIS'!N63,'DEPOSIT ANALYSIS'!N27,'DEPOSIT ANALYSIS'!N81,'DEPOSIT ANALYSIS'!N45,'DEPOSIT ANALYSIS'!N99)</f>
        <v>0</v>
      </c>
      <c r="H29" s="431"/>
      <c r="I29" s="431"/>
      <c r="J29" s="431"/>
      <c r="K29" s="431"/>
      <c r="L29" s="431"/>
      <c r="M29" s="432"/>
      <c r="P29" s="428" t="str">
        <f>IF(P28="TBD","TBD",IF(P28&lt;&gt;"",(EDATE($F$20,-13)),""))</f>
        <v>TBD</v>
      </c>
      <c r="Q29" s="428"/>
      <c r="R29" s="428"/>
      <c r="S29" s="428"/>
      <c r="T29" s="428"/>
      <c r="U29" s="428"/>
      <c r="V29" s="311">
        <f>SUM('DEPOSIT ANALYSIS'!Y9,'DEPOSIT ANALYSIS'!Y27,'DEPOSIT ANALYSIS'!Y45,'DEPOSIT ANALYSIS'!Y63,'DEPOSIT ANALYSIS'!Y81,'DEPOSIT ANALYSIS'!Y99)</f>
        <v>0</v>
      </c>
      <c r="AA29" s="305"/>
      <c r="AB29" s="263"/>
      <c r="AD29" s="282"/>
      <c r="AE29" s="32"/>
      <c r="AF29" s="44"/>
      <c r="AH29" s="1"/>
    </row>
    <row r="30" spans="2:35" ht="21" customHeight="1" x14ac:dyDescent="0.3">
      <c r="B30" s="9"/>
      <c r="C30" s="1"/>
      <c r="D30" s="1"/>
      <c r="E30" s="445" t="str">
        <f>IF(E29="TBD","TBD",IF(E29&lt;&gt;"",TEXT((EDATE($F$20,-2)), "mmmm yyy"),""))</f>
        <v>TBD</v>
      </c>
      <c r="F30" s="446"/>
      <c r="G30" s="430">
        <f>SUM('DEPOSIT ANALYSIS'!N10,'DEPOSIT ANALYSIS'!N64,'DEPOSIT ANALYSIS'!N28,'DEPOSIT ANALYSIS'!N82,'DEPOSIT ANALYSIS'!N46,'DEPOSIT ANALYSIS'!N100)</f>
        <v>0</v>
      </c>
      <c r="H30" s="431"/>
      <c r="I30" s="431"/>
      <c r="J30" s="431"/>
      <c r="K30" s="431"/>
      <c r="L30" s="431"/>
      <c r="M30" s="432"/>
      <c r="P30" s="428" t="str">
        <f>IF(P29="TBD","TBD",IF(P29&lt;&gt;"",(EDATE($F$20,-14)),""))</f>
        <v>TBD</v>
      </c>
      <c r="Q30" s="428"/>
      <c r="R30" s="428"/>
      <c r="S30" s="428"/>
      <c r="T30" s="428"/>
      <c r="U30" s="428"/>
      <c r="V30" s="311">
        <f>SUM('DEPOSIT ANALYSIS'!Y10,'DEPOSIT ANALYSIS'!Y28,'DEPOSIT ANALYSIS'!Y46,'DEPOSIT ANALYSIS'!Y64,'DEPOSIT ANALYSIS'!Y82,'DEPOSIT ANALYSIS'!Y100)</f>
        <v>0</v>
      </c>
      <c r="AA30" s="305"/>
      <c r="AB30" s="264"/>
      <c r="AD30" s="282"/>
      <c r="AE30" s="277"/>
      <c r="AF30" s="44"/>
      <c r="AH30" s="1"/>
    </row>
    <row r="31" spans="2:35" ht="21" customHeight="1" x14ac:dyDescent="0.3">
      <c r="B31" s="9"/>
      <c r="C31" s="1"/>
      <c r="D31" s="1"/>
      <c r="E31" s="445" t="str">
        <f>IF(E30="TBD","TBD",IF(E30&lt;&gt;"",TEXT((EDATE($F$20,-3)), "mmmm yyy"),""))</f>
        <v>TBD</v>
      </c>
      <c r="F31" s="446"/>
      <c r="G31" s="430">
        <f>SUM('DEPOSIT ANALYSIS'!N11,'DEPOSIT ANALYSIS'!N65,'DEPOSIT ANALYSIS'!N29,'DEPOSIT ANALYSIS'!N83,'DEPOSIT ANALYSIS'!N47,'DEPOSIT ANALYSIS'!N101)</f>
        <v>0</v>
      </c>
      <c r="H31" s="431"/>
      <c r="I31" s="431"/>
      <c r="J31" s="431"/>
      <c r="K31" s="431"/>
      <c r="L31" s="431"/>
      <c r="M31" s="432"/>
      <c r="P31" s="428" t="str">
        <f>IF(P30="TBD","TBD",IF(P30&lt;&gt;"",(EDATE($F$20,-15)),""))</f>
        <v>TBD</v>
      </c>
      <c r="Q31" s="428"/>
      <c r="R31" s="428"/>
      <c r="S31" s="428"/>
      <c r="T31" s="428"/>
      <c r="U31" s="428"/>
      <c r="V31" s="311">
        <f>SUM('DEPOSIT ANALYSIS'!Y11,'DEPOSIT ANALYSIS'!Y29,'DEPOSIT ANALYSIS'!Y47,'DEPOSIT ANALYSIS'!Y65,'DEPOSIT ANALYSIS'!Y83,'DEPOSIT ANALYSIS'!Y101)</f>
        <v>0</v>
      </c>
      <c r="AA31" s="305"/>
      <c r="AB31" s="264"/>
      <c r="AD31" s="282"/>
      <c r="AE31" s="277"/>
      <c r="AF31" s="44"/>
      <c r="AH31" s="1"/>
    </row>
    <row r="32" spans="2:35" ht="21" customHeight="1" x14ac:dyDescent="0.3">
      <c r="B32" s="9"/>
      <c r="C32" s="1"/>
      <c r="D32" s="1"/>
      <c r="E32" s="445" t="str">
        <f>IF(E31="TBD","TBD",IF(E31&lt;&gt;"",TEXT((EDATE($F$20,-4)), "mmmm yyy"),""))</f>
        <v>TBD</v>
      </c>
      <c r="F32" s="446"/>
      <c r="G32" s="430">
        <f>SUM('DEPOSIT ANALYSIS'!N12,'DEPOSIT ANALYSIS'!N66,'DEPOSIT ANALYSIS'!N30,'DEPOSIT ANALYSIS'!N84,'DEPOSIT ANALYSIS'!N48,'DEPOSIT ANALYSIS'!N102)</f>
        <v>0</v>
      </c>
      <c r="H32" s="431"/>
      <c r="I32" s="431"/>
      <c r="J32" s="431"/>
      <c r="K32" s="431"/>
      <c r="L32" s="431"/>
      <c r="M32" s="432"/>
      <c r="P32" s="428" t="str">
        <f>IF(P31="TBD","TBD",IF(P31&lt;&gt;"",(EDATE($F$20,-16)),""))</f>
        <v>TBD</v>
      </c>
      <c r="Q32" s="428"/>
      <c r="R32" s="428"/>
      <c r="S32" s="428"/>
      <c r="T32" s="428"/>
      <c r="U32" s="428"/>
      <c r="V32" s="311">
        <f>SUM('DEPOSIT ANALYSIS'!Y12,'DEPOSIT ANALYSIS'!Y30,'DEPOSIT ANALYSIS'!Y48,'DEPOSIT ANALYSIS'!Y66,'DEPOSIT ANALYSIS'!Y84,'DEPOSIT ANALYSIS'!Y102)</f>
        <v>0</v>
      </c>
      <c r="AA32" s="305"/>
      <c r="AB32" s="264"/>
      <c r="AD32" s="284"/>
      <c r="AE32" s="277"/>
      <c r="AF32" s="44"/>
      <c r="AH32" s="1"/>
    </row>
    <row r="33" spans="1:34" ht="21" customHeight="1" x14ac:dyDescent="0.25">
      <c r="B33" s="9"/>
      <c r="C33" s="1"/>
      <c r="D33" s="1"/>
      <c r="E33" s="445" t="str">
        <f>IF(E32="TBD","TBD",IF(E32&lt;&gt;"",TEXT((EDATE($F$20,-5)), "mmmm yyy"),""))</f>
        <v>TBD</v>
      </c>
      <c r="F33" s="446"/>
      <c r="G33" s="430">
        <f>SUM('DEPOSIT ANALYSIS'!N13,'DEPOSIT ANALYSIS'!N67,'DEPOSIT ANALYSIS'!N31,'DEPOSIT ANALYSIS'!N85,'DEPOSIT ANALYSIS'!N49,'DEPOSIT ANALYSIS'!N103)</f>
        <v>0</v>
      </c>
      <c r="H33" s="431"/>
      <c r="I33" s="431"/>
      <c r="J33" s="431"/>
      <c r="K33" s="431"/>
      <c r="L33" s="431"/>
      <c r="M33" s="432"/>
      <c r="P33" s="428" t="str">
        <f>IF(P32="TBD","TBD",IF(P32&lt;&gt;"",(EDATE($F$20,-17)),""))</f>
        <v>TBD</v>
      </c>
      <c r="Q33" s="428"/>
      <c r="R33" s="428"/>
      <c r="S33" s="428"/>
      <c r="T33" s="428"/>
      <c r="U33" s="428"/>
      <c r="V33" s="311">
        <f>SUM('DEPOSIT ANALYSIS'!Y13,'DEPOSIT ANALYSIS'!Y31,'DEPOSIT ANALYSIS'!Y49,'DEPOSIT ANALYSIS'!Y67,'DEPOSIT ANALYSIS'!Y85,'DEPOSIT ANALYSIS'!Y103)</f>
        <v>0</v>
      </c>
      <c r="AA33" s="305"/>
      <c r="AB33" s="264"/>
      <c r="AF33" s="44"/>
      <c r="AH33" s="1"/>
    </row>
    <row r="34" spans="1:34" ht="21" customHeight="1" x14ac:dyDescent="0.25">
      <c r="B34" s="9"/>
      <c r="C34" s="1"/>
      <c r="D34" s="1"/>
      <c r="E34" s="445" t="str">
        <f>IF(E33="TBD","TBD",IF(E33&lt;&gt;"",TEXT((EDATE($F$20,-6)), "mmmm yyy"),""))</f>
        <v>TBD</v>
      </c>
      <c r="F34" s="446"/>
      <c r="G34" s="430">
        <f>SUM('DEPOSIT ANALYSIS'!N14,'DEPOSIT ANALYSIS'!N68,'DEPOSIT ANALYSIS'!N32,'DEPOSIT ANALYSIS'!N86,'DEPOSIT ANALYSIS'!N50,'DEPOSIT ANALYSIS'!N104)</f>
        <v>0</v>
      </c>
      <c r="H34" s="431"/>
      <c r="I34" s="431"/>
      <c r="J34" s="431"/>
      <c r="K34" s="431"/>
      <c r="L34" s="431"/>
      <c r="M34" s="432"/>
      <c r="P34" s="428" t="str">
        <f>IF(P33="TBD","TBD",IF(P33&lt;&gt;"",(EDATE($F$20,-18)),""))</f>
        <v>TBD</v>
      </c>
      <c r="Q34" s="428"/>
      <c r="R34" s="428"/>
      <c r="S34" s="428"/>
      <c r="T34" s="428"/>
      <c r="U34" s="428"/>
      <c r="V34" s="311">
        <f>SUM('DEPOSIT ANALYSIS'!Y14,'DEPOSIT ANALYSIS'!Y32,'DEPOSIT ANALYSIS'!Y50,'DEPOSIT ANALYSIS'!Y68,'DEPOSIT ANALYSIS'!Y86,'DEPOSIT ANALYSIS'!Y104)</f>
        <v>0</v>
      </c>
      <c r="AA34" s="305"/>
      <c r="AB34" s="264"/>
      <c r="AF34" s="44"/>
      <c r="AH34" s="1"/>
    </row>
    <row r="35" spans="1:34" ht="21" customHeight="1" x14ac:dyDescent="0.25">
      <c r="B35" s="9"/>
      <c r="C35" s="1"/>
      <c r="D35" s="1"/>
      <c r="E35" s="445" t="str">
        <f>IF(E34="TBD","TBD",IF(E34&lt;&gt;"",TEXT((EDATE($F$20,-7)), "mmmm yyy"),""))</f>
        <v>TBD</v>
      </c>
      <c r="F35" s="446"/>
      <c r="G35" s="430">
        <f>SUM('DEPOSIT ANALYSIS'!N15,'DEPOSIT ANALYSIS'!N69,'DEPOSIT ANALYSIS'!N33,'DEPOSIT ANALYSIS'!N87,'DEPOSIT ANALYSIS'!N51,'DEPOSIT ANALYSIS'!N105)</f>
        <v>0</v>
      </c>
      <c r="H35" s="431"/>
      <c r="I35" s="431"/>
      <c r="J35" s="431"/>
      <c r="K35" s="431"/>
      <c r="L35" s="431"/>
      <c r="M35" s="432"/>
      <c r="P35" s="428" t="str">
        <f>IF(P34="TBD","TBD",IF(P34&lt;&gt;"",(EDATE($F$20,-19)),""))</f>
        <v>TBD</v>
      </c>
      <c r="Q35" s="428"/>
      <c r="R35" s="428"/>
      <c r="S35" s="428"/>
      <c r="T35" s="428"/>
      <c r="U35" s="428"/>
      <c r="V35" s="311">
        <f>SUM('DEPOSIT ANALYSIS'!Y15,'DEPOSIT ANALYSIS'!Y33,'DEPOSIT ANALYSIS'!Y51,'DEPOSIT ANALYSIS'!Y69,'DEPOSIT ANALYSIS'!Y87,'DEPOSIT ANALYSIS'!Y105)</f>
        <v>0</v>
      </c>
      <c r="AA35" s="305"/>
      <c r="AB35" s="264"/>
      <c r="AF35" s="44"/>
      <c r="AH35" s="1"/>
    </row>
    <row r="36" spans="1:34" ht="21" customHeight="1" x14ac:dyDescent="0.25">
      <c r="B36" s="9"/>
      <c r="C36" s="1"/>
      <c r="D36" s="1"/>
      <c r="E36" s="445" t="str">
        <f>IF(E35="TBD","TBD",IF(E35&lt;&gt;"",TEXT((EDATE($F$20,-8)), "mmmm yyy"),""))</f>
        <v>TBD</v>
      </c>
      <c r="F36" s="446"/>
      <c r="G36" s="430">
        <f>SUM('DEPOSIT ANALYSIS'!N16,'DEPOSIT ANALYSIS'!N70,'DEPOSIT ANALYSIS'!N34,'DEPOSIT ANALYSIS'!N88,'DEPOSIT ANALYSIS'!N52,'DEPOSIT ANALYSIS'!N106)</f>
        <v>0</v>
      </c>
      <c r="H36" s="431"/>
      <c r="I36" s="431"/>
      <c r="J36" s="431"/>
      <c r="K36" s="431"/>
      <c r="L36" s="431"/>
      <c r="M36" s="432"/>
      <c r="P36" s="428" t="str">
        <f>IF(P35="TBD","TBD",IF(P35&lt;&gt;"",(EDATE($F$20,-20)),""))</f>
        <v>TBD</v>
      </c>
      <c r="Q36" s="428"/>
      <c r="R36" s="428"/>
      <c r="S36" s="428"/>
      <c r="T36" s="428"/>
      <c r="U36" s="428"/>
      <c r="V36" s="311">
        <f>SUM('DEPOSIT ANALYSIS'!Y16,'DEPOSIT ANALYSIS'!Y34,'DEPOSIT ANALYSIS'!Y52,'DEPOSIT ANALYSIS'!Y70,'DEPOSIT ANALYSIS'!Y88,'DEPOSIT ANALYSIS'!Y106)</f>
        <v>0</v>
      </c>
      <c r="AA36" s="305"/>
      <c r="AB36" s="264"/>
      <c r="AF36" s="44"/>
      <c r="AH36" s="1"/>
    </row>
    <row r="37" spans="1:34" ht="21" customHeight="1" x14ac:dyDescent="0.25">
      <c r="B37" s="9"/>
      <c r="C37" s="1"/>
      <c r="D37" s="1"/>
      <c r="E37" s="445" t="str">
        <f>IF(E36="TBD","TBD",IF(E36&lt;&gt;"",TEXT((EDATE($F$20,-9)), "mmmm yyy"),""))</f>
        <v>TBD</v>
      </c>
      <c r="F37" s="446"/>
      <c r="G37" s="430">
        <f>SUM('DEPOSIT ANALYSIS'!N17,'DEPOSIT ANALYSIS'!N71,'DEPOSIT ANALYSIS'!N35,'DEPOSIT ANALYSIS'!N89,'DEPOSIT ANALYSIS'!N53,'DEPOSIT ANALYSIS'!N107)</f>
        <v>0</v>
      </c>
      <c r="H37" s="431"/>
      <c r="I37" s="431"/>
      <c r="J37" s="431"/>
      <c r="K37" s="431"/>
      <c r="L37" s="431"/>
      <c r="M37" s="432"/>
      <c r="P37" s="428" t="str">
        <f>IF(P36="TBD","TBD",IF(P36&lt;&gt;"",(EDATE($F$20,-21)),""))</f>
        <v>TBD</v>
      </c>
      <c r="Q37" s="428"/>
      <c r="R37" s="428"/>
      <c r="S37" s="428"/>
      <c r="T37" s="428"/>
      <c r="U37" s="428"/>
      <c r="V37" s="311">
        <f>SUM('DEPOSIT ANALYSIS'!Y17,'DEPOSIT ANALYSIS'!Y35,'DEPOSIT ANALYSIS'!Y53,'DEPOSIT ANALYSIS'!Y71,'DEPOSIT ANALYSIS'!Y89,'DEPOSIT ANALYSIS'!Y107)</f>
        <v>0</v>
      </c>
      <c r="AA37" s="305"/>
      <c r="AB37" s="264"/>
      <c r="AF37" s="44"/>
      <c r="AH37" s="1"/>
    </row>
    <row r="38" spans="1:34" ht="21" customHeight="1" x14ac:dyDescent="0.25">
      <c r="B38" s="9"/>
      <c r="C38" s="1"/>
      <c r="D38" s="1"/>
      <c r="E38" s="445" t="str">
        <f>IF(E37="TBD","TBD",IF(E37&lt;&gt;"",TEXT((EDATE($F$20,-10)), "mmmm yyy"),""))</f>
        <v>TBD</v>
      </c>
      <c r="F38" s="446"/>
      <c r="G38" s="430">
        <f>SUM('DEPOSIT ANALYSIS'!N18,'DEPOSIT ANALYSIS'!N72,'DEPOSIT ANALYSIS'!N36,'DEPOSIT ANALYSIS'!N90,'DEPOSIT ANALYSIS'!N54,'DEPOSIT ANALYSIS'!N108)</f>
        <v>0</v>
      </c>
      <c r="H38" s="431"/>
      <c r="I38" s="431"/>
      <c r="J38" s="431"/>
      <c r="K38" s="431"/>
      <c r="L38" s="431"/>
      <c r="M38" s="432"/>
      <c r="P38" s="428" t="str">
        <f>IF(P37="TBD","TBD",IF(P37&lt;&gt;"",(EDATE($F$20,-22)),""))</f>
        <v>TBD</v>
      </c>
      <c r="Q38" s="428"/>
      <c r="R38" s="428"/>
      <c r="S38" s="428"/>
      <c r="T38" s="428"/>
      <c r="U38" s="428"/>
      <c r="V38" s="311">
        <f>SUM('DEPOSIT ANALYSIS'!Y18,'DEPOSIT ANALYSIS'!Y36,'DEPOSIT ANALYSIS'!Y54,'DEPOSIT ANALYSIS'!Y72,'DEPOSIT ANALYSIS'!Y90,'DEPOSIT ANALYSIS'!Y108)</f>
        <v>0</v>
      </c>
      <c r="AA38" s="305"/>
      <c r="AB38" s="264"/>
      <c r="AF38" s="44"/>
      <c r="AH38" s="1"/>
    </row>
    <row r="39" spans="1:34" ht="21" customHeight="1" x14ac:dyDescent="0.25">
      <c r="B39" s="9"/>
      <c r="C39" s="1"/>
      <c r="D39" s="1"/>
      <c r="E39" s="445" t="str">
        <f>IF(E38="TBD","TBD",IF(E38&lt;&gt;"",TEXT((EDATE($F$20,-11)), "mmmm yyy"),""))</f>
        <v>TBD</v>
      </c>
      <c r="F39" s="446"/>
      <c r="G39" s="430">
        <f>SUM('DEPOSIT ANALYSIS'!N19,'DEPOSIT ANALYSIS'!N73,'DEPOSIT ANALYSIS'!N37,'DEPOSIT ANALYSIS'!N91,'DEPOSIT ANALYSIS'!N55,'DEPOSIT ANALYSIS'!N109)</f>
        <v>0</v>
      </c>
      <c r="H39" s="431"/>
      <c r="I39" s="431"/>
      <c r="J39" s="431"/>
      <c r="K39" s="431"/>
      <c r="L39" s="431"/>
      <c r="M39" s="432"/>
      <c r="P39" s="428" t="str">
        <f>IF(P38="TBD","TBD",IF(P38&lt;&gt;"",(EDATE($F$20,-23)),""))</f>
        <v>TBD</v>
      </c>
      <c r="Q39" s="428"/>
      <c r="R39" s="428"/>
      <c r="S39" s="428"/>
      <c r="T39" s="428"/>
      <c r="U39" s="428"/>
      <c r="V39" s="311">
        <f>SUM('DEPOSIT ANALYSIS'!Y19,'DEPOSIT ANALYSIS'!Y37,'DEPOSIT ANALYSIS'!Y55,'DEPOSIT ANALYSIS'!Y73,'DEPOSIT ANALYSIS'!Y91,'DEPOSIT ANALYSIS'!Y109)</f>
        <v>0</v>
      </c>
      <c r="AA39" s="305"/>
      <c r="AB39" s="264"/>
      <c r="AF39" s="44"/>
      <c r="AH39" s="1"/>
    </row>
    <row r="40" spans="1:34" s="65" customFormat="1" ht="18.75" x14ac:dyDescent="0.3">
      <c r="B40" s="66"/>
      <c r="C40" s="42"/>
      <c r="D40" s="42"/>
      <c r="E40" s="467" t="s">
        <v>6</v>
      </c>
      <c r="F40" s="467"/>
      <c r="G40" s="434">
        <f>SUM(G28:M39)</f>
        <v>0</v>
      </c>
      <c r="H40" s="434"/>
      <c r="I40" s="434"/>
      <c r="J40" s="434"/>
      <c r="K40" s="434"/>
      <c r="L40" s="434"/>
      <c r="M40" s="434"/>
      <c r="Q40" s="2"/>
      <c r="R40" s="2"/>
      <c r="S40" s="2"/>
      <c r="T40" s="2"/>
      <c r="U40" s="304" t="s">
        <v>6</v>
      </c>
      <c r="V40" s="287">
        <f>SUM(V28:V39)</f>
        <v>0</v>
      </c>
      <c r="W40" s="2"/>
      <c r="X40" s="2"/>
      <c r="Y40" s="2"/>
      <c r="Z40" s="2"/>
      <c r="AA40" s="265"/>
      <c r="AB40" s="266"/>
      <c r="AC40" s="67"/>
      <c r="AE40" s="68"/>
      <c r="AF40" s="68"/>
      <c r="AH40" s="42"/>
    </row>
    <row r="41" spans="1:34" ht="18" customHeight="1" x14ac:dyDescent="0.25">
      <c r="B41" s="9"/>
      <c r="C41" s="1"/>
      <c r="D41" s="1"/>
      <c r="E41" s="462" t="str">
        <f>IF(G40="TBD","NOTE: Totals will not populate until ALL months are entered. If no deposits, enter $0"," ")</f>
        <v xml:space="preserve"> </v>
      </c>
      <c r="F41" s="462"/>
      <c r="G41" s="462"/>
      <c r="H41" s="462"/>
      <c r="I41" s="462"/>
      <c r="J41" s="462"/>
      <c r="K41" s="462"/>
      <c r="L41" s="462"/>
      <c r="M41" s="462"/>
      <c r="N41" s="462"/>
      <c r="O41" s="462"/>
      <c r="P41" s="462"/>
      <c r="Q41" s="462"/>
      <c r="R41" s="462"/>
      <c r="S41" s="462"/>
      <c r="T41" s="462"/>
      <c r="U41" s="462"/>
      <c r="V41" s="462"/>
      <c r="W41" s="301"/>
      <c r="X41" s="301"/>
      <c r="Y41" s="301"/>
      <c r="Z41" s="301"/>
      <c r="AA41" s="267"/>
      <c r="AB41" s="264"/>
      <c r="AC41" s="1"/>
      <c r="AD41" s="1"/>
      <c r="AE41" s="1"/>
      <c r="AF41" s="1"/>
      <c r="AG41" s="1"/>
      <c r="AH41" s="1" t="s">
        <v>4</v>
      </c>
    </row>
    <row r="42" spans="1:34" ht="8.65" customHeight="1" x14ac:dyDescent="0.3">
      <c r="B42" s="9"/>
      <c r="C42" s="1"/>
      <c r="D42" s="1"/>
      <c r="E42" s="13"/>
      <c r="F42" s="13"/>
      <c r="G42" s="14"/>
      <c r="H42" s="14"/>
      <c r="I42" s="14"/>
      <c r="J42" s="14"/>
      <c r="K42" s="14"/>
      <c r="L42" s="14"/>
      <c r="M42" s="14"/>
      <c r="N42" s="14"/>
      <c r="O42" s="14"/>
      <c r="P42" s="14"/>
      <c r="Q42" s="14"/>
      <c r="R42" s="14"/>
      <c r="S42" s="14"/>
      <c r="T42" s="14"/>
      <c r="U42" s="14"/>
      <c r="V42" s="14"/>
      <c r="W42" s="14"/>
      <c r="X42" s="14"/>
      <c r="Y42" s="14"/>
      <c r="Z42" s="14"/>
      <c r="AA42" s="268"/>
      <c r="AB42" s="269"/>
      <c r="AC42" s="14"/>
      <c r="AD42" s="14"/>
      <c r="AE42" s="14"/>
      <c r="AF42" s="14"/>
      <c r="AH42" s="1"/>
    </row>
    <row r="43" spans="1:34" ht="4.5" customHeight="1" x14ac:dyDescent="0.3">
      <c r="B43" s="9"/>
      <c r="C43" s="1"/>
      <c r="D43" s="1"/>
      <c r="E43" s="456" t="str">
        <f>IF(V40="TBD","NOTE: Totals will not populate until all months are entered. If no deposits, enter $0"," ")</f>
        <v xml:space="preserve"> </v>
      </c>
      <c r="F43" s="456"/>
      <c r="G43" s="456"/>
      <c r="H43" s="456"/>
      <c r="I43" s="456"/>
      <c r="J43" s="456"/>
      <c r="K43" s="456"/>
      <c r="L43" s="456"/>
      <c r="M43" s="456"/>
      <c r="N43" s="456"/>
      <c r="O43" s="456"/>
      <c r="P43" s="456"/>
      <c r="Q43" s="456"/>
      <c r="R43" s="456"/>
      <c r="S43" s="456"/>
      <c r="T43" s="456"/>
      <c r="U43" s="456"/>
      <c r="V43" s="456"/>
      <c r="W43" s="302"/>
      <c r="X43" s="302"/>
      <c r="Y43" s="302"/>
      <c r="Z43" s="302"/>
      <c r="AA43" s="302"/>
      <c r="AB43" s="11"/>
      <c r="AD43" s="83"/>
      <c r="AE43" s="83"/>
      <c r="AF43" s="12"/>
      <c r="AG43" s="1"/>
      <c r="AH43" s="1"/>
    </row>
    <row r="44" spans="1:34" ht="21" x14ac:dyDescent="0.3">
      <c r="B44" s="9"/>
      <c r="C44" s="1"/>
      <c r="D44" s="1"/>
      <c r="E44" s="444" t="s">
        <v>128</v>
      </c>
      <c r="F44" s="444"/>
      <c r="G44" s="444"/>
      <c r="H44" s="444"/>
      <c r="I44" s="444"/>
      <c r="J44" s="444"/>
      <c r="K44" s="68"/>
      <c r="L44" s="68"/>
      <c r="M44" s="457">
        <f>G40+V40</f>
        <v>0</v>
      </c>
      <c r="N44" s="458"/>
      <c r="O44" s="459"/>
      <c r="P44" s="68"/>
      <c r="Q44" s="68"/>
      <c r="R44" s="68"/>
      <c r="S44" s="68"/>
      <c r="W44" s="1"/>
      <c r="X44" s="1"/>
      <c r="Y44" s="1"/>
      <c r="Z44" s="1"/>
      <c r="AA44" s="1"/>
      <c r="AB44" s="11"/>
      <c r="AG44" s="1"/>
      <c r="AH44" s="1"/>
    </row>
    <row r="45" spans="1:34" ht="5.25" customHeight="1" x14ac:dyDescent="0.3">
      <c r="B45" s="9"/>
      <c r="C45" s="1"/>
      <c r="D45" s="1"/>
      <c r="E45" s="304"/>
      <c r="F45" s="304"/>
      <c r="G45" s="304"/>
      <c r="H45" s="304"/>
      <c r="I45" s="304"/>
      <c r="J45" s="304"/>
      <c r="K45" s="161"/>
      <c r="L45" s="161"/>
      <c r="M45" s="161"/>
      <c r="N45" s="161"/>
      <c r="O45" s="161"/>
      <c r="P45" s="161"/>
      <c r="Q45" s="161"/>
      <c r="R45" s="161"/>
      <c r="S45" s="161"/>
      <c r="T45" s="161"/>
      <c r="U45" s="161"/>
      <c r="V45" s="162"/>
      <c r="W45" s="1"/>
      <c r="X45" s="1"/>
      <c r="Y45" s="1"/>
      <c r="Z45" s="1"/>
      <c r="AA45" s="1"/>
      <c r="AB45" s="11"/>
      <c r="AG45" s="1"/>
      <c r="AH45" s="1"/>
    </row>
    <row r="46" spans="1:34" ht="16.5" customHeight="1" thickBot="1" x14ac:dyDescent="0.3">
      <c r="B46" s="16"/>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17"/>
      <c r="AG46" s="1"/>
      <c r="AH46" s="1"/>
    </row>
    <row r="47" spans="1:34" ht="8.65" hidden="1" customHeight="1" x14ac:dyDescent="0.25">
      <c r="A47" s="1"/>
      <c r="B47" s="79"/>
      <c r="C47" s="6"/>
      <c r="D47" s="6"/>
      <c r="E47" s="73"/>
      <c r="F47" s="73"/>
      <c r="G47" s="73"/>
      <c r="H47" s="73"/>
      <c r="I47" s="73"/>
      <c r="J47" s="73"/>
      <c r="K47" s="73"/>
      <c r="L47" s="73"/>
      <c r="M47" s="73"/>
      <c r="N47" s="73"/>
      <c r="O47" s="73"/>
      <c r="P47" s="73"/>
      <c r="Q47" s="73"/>
      <c r="R47" s="73"/>
      <c r="S47" s="73"/>
      <c r="T47" s="73"/>
      <c r="U47" s="73"/>
      <c r="V47" s="6"/>
      <c r="W47" s="6"/>
      <c r="X47" s="6"/>
      <c r="Y47" s="6"/>
      <c r="Z47" s="6"/>
      <c r="AA47" s="6"/>
      <c r="AB47" s="78"/>
      <c r="AC47" s="82"/>
      <c r="AD47" s="83"/>
      <c r="AE47" s="83"/>
      <c r="AF47" s="83"/>
      <c r="AG47" s="1"/>
      <c r="AH47" s="1"/>
    </row>
    <row r="48" spans="1:34" s="65" customFormat="1" ht="37.5" hidden="1" customHeight="1" x14ac:dyDescent="0.25">
      <c r="A48" s="42"/>
      <c r="B48" s="66"/>
      <c r="C48" s="42"/>
      <c r="D48" s="42"/>
      <c r="E48" s="42"/>
      <c r="F48" s="42"/>
      <c r="G48" s="84" t="s">
        <v>37</v>
      </c>
      <c r="H48" s="460" t="str">
        <f>IF(ISERROR((SUM(#REF!)+SUM(#REF!)-SUM(I28:I39)-SUM(#REF!))/MosReq), "TBD", (SUM(#REF!)+SUM(#REF!)-SUM(I28:I39)-SUM(#REF!))/MosReq)</f>
        <v>TBD</v>
      </c>
      <c r="I48" s="461"/>
      <c r="J48" s="139"/>
      <c r="K48" s="139"/>
      <c r="L48" s="139"/>
      <c r="M48" s="139"/>
      <c r="N48" s="139"/>
      <c r="O48" s="139"/>
      <c r="P48" s="139"/>
      <c r="Q48" s="139"/>
      <c r="R48" s="139"/>
      <c r="S48" s="139"/>
      <c r="T48" s="139"/>
      <c r="U48" s="139"/>
      <c r="V48" s="42"/>
      <c r="W48" s="42"/>
      <c r="X48" s="42"/>
      <c r="Y48" s="42"/>
      <c r="Z48" s="42"/>
      <c r="AA48" s="42"/>
      <c r="AB48" s="69"/>
      <c r="AC48" s="82"/>
      <c r="AD48" s="83"/>
      <c r="AE48" s="83"/>
      <c r="AF48" s="72"/>
      <c r="AG48" s="42"/>
      <c r="AH48" s="42"/>
    </row>
    <row r="49" spans="1:34" ht="9" hidden="1" customHeight="1" thickBot="1" x14ac:dyDescent="0.35">
      <c r="A49" s="1"/>
      <c r="B49" s="9"/>
      <c r="C49" s="1"/>
      <c r="D49" s="1"/>
      <c r="E49" s="205"/>
      <c r="F49" s="205"/>
      <c r="G49" s="205"/>
      <c r="H49" s="261"/>
      <c r="I49" s="261"/>
      <c r="J49" s="261"/>
      <c r="K49" s="261"/>
      <c r="L49" s="261"/>
      <c r="M49" s="261"/>
      <c r="N49" s="261"/>
      <c r="O49" s="261"/>
      <c r="P49" s="261"/>
      <c r="Q49" s="261"/>
      <c r="R49" s="261"/>
      <c r="S49" s="261"/>
      <c r="T49" s="261"/>
      <c r="U49" s="261"/>
      <c r="V49" s="32"/>
      <c r="W49" s="32"/>
      <c r="X49" s="32"/>
      <c r="Y49" s="32"/>
      <c r="Z49" s="32"/>
      <c r="AA49" s="32"/>
      <c r="AB49" s="262"/>
      <c r="AC49" s="15"/>
      <c r="AD49" s="6"/>
      <c r="AE49" s="6"/>
      <c r="AF49" s="6"/>
      <c r="AG49" s="1"/>
      <c r="AH49" s="1"/>
    </row>
    <row r="50" spans="1:34" ht="27" customHeight="1" x14ac:dyDescent="0.25">
      <c r="B50" s="450" t="s">
        <v>173</v>
      </c>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2"/>
      <c r="AC50" s="1"/>
      <c r="AD50" s="1"/>
      <c r="AE50" s="58"/>
      <c r="AF50" s="1"/>
      <c r="AG50" s="1"/>
      <c r="AH50" s="1"/>
    </row>
    <row r="51" spans="1:34" ht="9" customHeight="1" x14ac:dyDescent="0.25">
      <c r="B51" s="31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244"/>
      <c r="AC51" s="1"/>
      <c r="AD51" s="1"/>
      <c r="AE51" s="59"/>
      <c r="AF51" s="1"/>
      <c r="AG51" s="1"/>
    </row>
    <row r="52" spans="1:34" ht="27" customHeight="1" x14ac:dyDescent="0.25">
      <c r="B52" s="202"/>
      <c r="C52" s="1"/>
      <c r="D52" s="1"/>
      <c r="E52" s="1"/>
      <c r="F52" s="1"/>
      <c r="G52" s="67" t="s">
        <v>61</v>
      </c>
      <c r="H52" s="1"/>
      <c r="I52" s="453"/>
      <c r="J52" s="454"/>
      <c r="K52" s="454"/>
      <c r="L52" s="454"/>
      <c r="M52" s="454"/>
      <c r="N52" s="454"/>
      <c r="O52" s="454"/>
      <c r="P52" s="454"/>
      <c r="Q52" s="454"/>
      <c r="R52" s="454"/>
      <c r="S52" s="454"/>
      <c r="T52" s="454"/>
      <c r="U52" s="454"/>
      <c r="V52" s="455"/>
      <c r="W52" s="1"/>
      <c r="X52" s="1"/>
      <c r="Y52" s="1"/>
      <c r="Z52" s="1"/>
      <c r="AA52" s="1"/>
      <c r="AB52" s="149"/>
      <c r="AC52" s="1"/>
      <c r="AD52" s="1"/>
      <c r="AE52" s="59"/>
      <c r="AF52" s="1"/>
      <c r="AG52" s="1"/>
    </row>
    <row r="53" spans="1:34" ht="11.25" customHeight="1" x14ac:dyDescent="0.25">
      <c r="B53" s="465"/>
      <c r="C53" s="466"/>
      <c r="D53" s="466"/>
      <c r="E53" s="466"/>
      <c r="F53" s="466"/>
      <c r="G53" s="466"/>
      <c r="H53" s="466"/>
      <c r="I53" s="466"/>
      <c r="J53" s="466"/>
      <c r="K53" s="466"/>
      <c r="L53" s="356"/>
      <c r="M53" s="356"/>
      <c r="N53" s="356"/>
      <c r="O53" s="356"/>
      <c r="P53" s="356"/>
      <c r="Q53" s="356"/>
      <c r="R53" s="356"/>
      <c r="S53" s="356"/>
      <c r="T53" s="129"/>
      <c r="U53" s="129"/>
      <c r="V53" s="129"/>
      <c r="W53" s="1"/>
      <c r="X53" s="1"/>
      <c r="Y53" s="1"/>
      <c r="Z53" s="1"/>
      <c r="AA53" s="1"/>
      <c r="AB53" s="149"/>
      <c r="AC53" s="1"/>
      <c r="AD53" s="1"/>
      <c r="AE53" s="58"/>
      <c r="AF53" s="1"/>
    </row>
    <row r="54" spans="1:34" ht="54.75" customHeight="1" x14ac:dyDescent="0.25">
      <c r="B54" s="202"/>
      <c r="C54" s="255" t="s">
        <v>113</v>
      </c>
      <c r="D54" s="441" t="s">
        <v>145</v>
      </c>
      <c r="E54" s="442"/>
      <c r="F54" s="442"/>
      <c r="G54" s="442"/>
      <c r="H54" s="442"/>
      <c r="I54" s="442"/>
      <c r="J54" s="442"/>
      <c r="K54" s="443"/>
      <c r="L54" s="313"/>
      <c r="M54" s="435" t="s">
        <v>178</v>
      </c>
      <c r="N54" s="436"/>
      <c r="O54" s="436"/>
      <c r="P54" s="436"/>
      <c r="Q54" s="436"/>
      <c r="R54" s="436"/>
      <c r="S54" s="437"/>
      <c r="T54" s="1"/>
      <c r="U54" s="441" t="s">
        <v>146</v>
      </c>
      <c r="V54" s="442"/>
      <c r="W54" s="442"/>
      <c r="X54" s="442"/>
      <c r="Y54" s="442"/>
      <c r="Z54" s="442"/>
      <c r="AA54" s="443"/>
      <c r="AB54" s="314"/>
      <c r="AC54" s="154"/>
      <c r="AD54" s="1"/>
      <c r="AE54" s="58"/>
      <c r="AF54" s="1"/>
    </row>
    <row r="55" spans="1:34" ht="41.1" customHeight="1" x14ac:dyDescent="0.25">
      <c r="B55" s="315"/>
      <c r="C55" s="257" t="s">
        <v>116</v>
      </c>
      <c r="D55" s="438" t="s">
        <v>114</v>
      </c>
      <c r="E55" s="439"/>
      <c r="F55" s="439"/>
      <c r="G55" s="439"/>
      <c r="H55" s="439"/>
      <c r="I55" s="439"/>
      <c r="J55" s="439"/>
      <c r="K55" s="440"/>
      <c r="L55" s="316"/>
      <c r="M55" s="433" t="s">
        <v>175</v>
      </c>
      <c r="N55" s="433"/>
      <c r="O55" s="433"/>
      <c r="P55" s="433"/>
      <c r="Q55" s="433"/>
      <c r="R55" s="433"/>
      <c r="S55" s="433"/>
      <c r="T55" s="256"/>
      <c r="U55" s="438" t="s">
        <v>179</v>
      </c>
      <c r="V55" s="439"/>
      <c r="W55" s="439"/>
      <c r="X55" s="439"/>
      <c r="Y55" s="439"/>
      <c r="Z55" s="439"/>
      <c r="AA55" s="440"/>
      <c r="AB55" s="317"/>
      <c r="AC55" s="154"/>
      <c r="AD55" s="1"/>
      <c r="AE55" s="58"/>
      <c r="AF55" s="1"/>
    </row>
    <row r="56" spans="1:34" ht="22.15" customHeight="1" x14ac:dyDescent="0.25">
      <c r="B56" s="315"/>
      <c r="C56" s="255" t="s">
        <v>115</v>
      </c>
      <c r="D56" s="438" t="s">
        <v>142</v>
      </c>
      <c r="E56" s="439"/>
      <c r="F56" s="439"/>
      <c r="G56" s="439"/>
      <c r="H56" s="439"/>
      <c r="I56" s="439"/>
      <c r="J56" s="439"/>
      <c r="K56" s="440"/>
      <c r="L56" s="316"/>
      <c r="M56" s="433" t="s">
        <v>143</v>
      </c>
      <c r="N56" s="433"/>
      <c r="O56" s="433"/>
      <c r="P56" s="433"/>
      <c r="Q56" s="433"/>
      <c r="R56" s="433"/>
      <c r="S56" s="433"/>
      <c r="T56" s="256"/>
      <c r="U56" s="438" t="s">
        <v>117</v>
      </c>
      <c r="V56" s="439"/>
      <c r="W56" s="439"/>
      <c r="X56" s="439"/>
      <c r="Y56" s="439"/>
      <c r="Z56" s="439"/>
      <c r="AA56" s="440"/>
      <c r="AB56" s="317"/>
      <c r="AC56" s="154"/>
      <c r="AD56" s="1"/>
      <c r="AE56" s="58"/>
      <c r="AF56" s="1"/>
    </row>
    <row r="57" spans="1:34" ht="9.75" customHeight="1" x14ac:dyDescent="0.25">
      <c r="B57" s="202"/>
      <c r="C57" s="1"/>
      <c r="D57" s="202"/>
      <c r="E57" s="318"/>
      <c r="F57" s="318"/>
      <c r="G57" s="318"/>
      <c r="H57" s="318"/>
      <c r="I57" s="318"/>
      <c r="J57" s="318"/>
      <c r="K57" s="149"/>
      <c r="L57" s="56"/>
      <c r="M57" s="247"/>
      <c r="N57" s="56"/>
      <c r="O57" s="56"/>
      <c r="P57" s="56"/>
      <c r="Q57" s="56"/>
      <c r="R57" s="56"/>
      <c r="S57" s="149"/>
      <c r="T57" s="1"/>
      <c r="U57" s="312"/>
      <c r="V57" s="397"/>
      <c r="W57" s="397"/>
      <c r="X57" s="397"/>
      <c r="Y57" s="397"/>
      <c r="Z57" s="397"/>
      <c r="AA57" s="398"/>
      <c r="AB57" s="319"/>
      <c r="AC57" s="1"/>
      <c r="AD57" s="1"/>
      <c r="AE57" s="59"/>
      <c r="AF57" s="1"/>
    </row>
    <row r="58" spans="1:34" ht="19.5" customHeight="1" x14ac:dyDescent="0.25">
      <c r="B58" s="202"/>
      <c r="C58" s="1"/>
      <c r="D58" s="202"/>
      <c r="E58" s="320" t="s">
        <v>71</v>
      </c>
      <c r="F58" s="321"/>
      <c r="G58" s="481">
        <v>0.5</v>
      </c>
      <c r="H58" s="482"/>
      <c r="I58" s="482"/>
      <c r="J58" s="483"/>
      <c r="K58" s="157"/>
      <c r="L58" s="1"/>
      <c r="M58" s="414" t="s">
        <v>71</v>
      </c>
      <c r="N58" s="415"/>
      <c r="O58" s="478"/>
      <c r="P58" s="479"/>
      <c r="Q58" s="479"/>
      <c r="R58" s="480"/>
      <c r="S58" s="322"/>
      <c r="T58" s="1"/>
      <c r="U58" s="202"/>
      <c r="V58" s="492" t="s">
        <v>86</v>
      </c>
      <c r="W58" s="492"/>
      <c r="X58" s="493"/>
      <c r="Y58" s="412"/>
      <c r="Z58" s="413"/>
      <c r="AA58" s="258"/>
      <c r="AB58" s="323"/>
      <c r="AC58" s="214"/>
      <c r="AD58" s="1"/>
      <c r="AE58" s="59"/>
      <c r="AF58" s="1"/>
    </row>
    <row r="59" spans="1:34" ht="15.75" customHeight="1" x14ac:dyDescent="0.25">
      <c r="B59" s="202"/>
      <c r="C59" s="1"/>
      <c r="D59" s="202"/>
      <c r="E59" s="1"/>
      <c r="F59" s="1"/>
      <c r="G59" s="1"/>
      <c r="H59" s="1"/>
      <c r="I59" s="1"/>
      <c r="J59" s="1"/>
      <c r="K59" s="157"/>
      <c r="L59" s="1"/>
      <c r="M59" s="202"/>
      <c r="N59" s="1"/>
      <c r="O59" s="1"/>
      <c r="P59" s="1"/>
      <c r="Q59" s="1"/>
      <c r="R59" s="1"/>
      <c r="S59" s="250"/>
      <c r="T59" s="1"/>
      <c r="U59" s="202"/>
      <c r="V59" s="484" t="s">
        <v>87</v>
      </c>
      <c r="W59" s="484"/>
      <c r="X59" s="484"/>
      <c r="Y59" s="484"/>
      <c r="Z59" s="484"/>
      <c r="AA59" s="260"/>
      <c r="AB59" s="323"/>
      <c r="AC59" s="1"/>
      <c r="AD59" s="1"/>
      <c r="AE59" s="59"/>
      <c r="AF59" s="1"/>
    </row>
    <row r="60" spans="1:34" ht="23.25" x14ac:dyDescent="0.3">
      <c r="B60" s="202"/>
      <c r="C60" s="1"/>
      <c r="D60" s="202"/>
      <c r="E60" s="320" t="s">
        <v>82</v>
      </c>
      <c r="F60" s="321"/>
      <c r="G60" s="419">
        <f>IFERROR(M44/MosReq,"TBD")</f>
        <v>0</v>
      </c>
      <c r="H60" s="420"/>
      <c r="I60" s="420"/>
      <c r="J60" s="421"/>
      <c r="K60" s="149"/>
      <c r="L60" s="56"/>
      <c r="M60" s="414" t="s">
        <v>181</v>
      </c>
      <c r="N60" s="415"/>
      <c r="O60" s="419">
        <f>IFERROR(M44/F18,"TBD")</f>
        <v>0</v>
      </c>
      <c r="P60" s="420"/>
      <c r="Q60" s="420"/>
      <c r="R60" s="421"/>
      <c r="S60" s="258"/>
      <c r="T60" s="1"/>
      <c r="U60" s="202"/>
      <c r="V60" s="206" t="s">
        <v>0</v>
      </c>
      <c r="W60" s="207"/>
      <c r="X60" s="198"/>
      <c r="Y60" s="412"/>
      <c r="Z60" s="413"/>
      <c r="AA60" s="324"/>
      <c r="AB60" s="325"/>
      <c r="AC60" s="508"/>
      <c r="AD60" s="508"/>
      <c r="AE60" s="508"/>
      <c r="AF60" s="508"/>
      <c r="AG60" s="509"/>
      <c r="AH60" s="1"/>
    </row>
    <row r="61" spans="1:34" ht="6" customHeight="1" x14ac:dyDescent="0.3">
      <c r="B61" s="202"/>
      <c r="C61" s="1"/>
      <c r="D61" s="202"/>
      <c r="E61" s="326"/>
      <c r="F61" s="326"/>
      <c r="G61" s="1"/>
      <c r="H61" s="1"/>
      <c r="I61" s="1"/>
      <c r="J61" s="1"/>
      <c r="K61" s="149"/>
      <c r="L61" s="56"/>
      <c r="M61" s="327"/>
      <c r="N61" s="326"/>
      <c r="O61" s="1"/>
      <c r="P61" s="1"/>
      <c r="Q61" s="1"/>
      <c r="R61" s="1"/>
      <c r="S61" s="250"/>
      <c r="T61" s="1"/>
      <c r="U61" s="202"/>
      <c r="V61" s="207"/>
      <c r="W61" s="206"/>
      <c r="X61" s="190"/>
      <c r="Y61" s="33"/>
      <c r="Z61" s="328"/>
      <c r="AA61" s="324"/>
      <c r="AB61" s="325"/>
      <c r="AC61" s="193"/>
      <c r="AD61" s="193"/>
      <c r="AE61" s="211"/>
      <c r="AF61" s="193"/>
      <c r="AG61" s="193"/>
      <c r="AH61" s="1"/>
    </row>
    <row r="62" spans="1:34" ht="19.5" customHeight="1" x14ac:dyDescent="0.3">
      <c r="B62" s="202"/>
      <c r="C62" s="1"/>
      <c r="D62" s="202"/>
      <c r="E62" s="320" t="s">
        <v>83</v>
      </c>
      <c r="F62" s="321"/>
      <c r="G62" s="422">
        <f>IFERROR(G60*G58,"TBD")</f>
        <v>0</v>
      </c>
      <c r="H62" s="423"/>
      <c r="I62" s="423"/>
      <c r="J62" s="424"/>
      <c r="K62" s="157"/>
      <c r="L62" s="1"/>
      <c r="M62" s="414" t="s">
        <v>83</v>
      </c>
      <c r="N62" s="415"/>
      <c r="O62" s="422">
        <f>IFERROR(O60*(1-O58),"TBD")</f>
        <v>0</v>
      </c>
      <c r="P62" s="423"/>
      <c r="Q62" s="423"/>
      <c r="R62" s="424"/>
      <c r="S62" s="251"/>
      <c r="T62" s="1"/>
      <c r="U62" s="202"/>
      <c r="V62" s="159" t="s">
        <v>1</v>
      </c>
      <c r="W62" s="207"/>
      <c r="X62" s="133"/>
      <c r="Y62" s="463"/>
      <c r="Z62" s="464"/>
      <c r="AA62" s="324"/>
      <c r="AB62" s="325"/>
      <c r="AC62" s="491"/>
      <c r="AD62" s="491"/>
      <c r="AE62" s="491"/>
      <c r="AF62" s="491"/>
      <c r="AG62" s="491"/>
    </row>
    <row r="63" spans="1:34" ht="6" customHeight="1" x14ac:dyDescent="0.3">
      <c r="B63" s="202"/>
      <c r="C63" s="1"/>
      <c r="D63" s="202"/>
      <c r="E63" s="309"/>
      <c r="F63" s="309"/>
      <c r="G63" s="1"/>
      <c r="H63" s="329"/>
      <c r="I63" s="330"/>
      <c r="J63" s="330"/>
      <c r="K63" s="157"/>
      <c r="L63" s="1"/>
      <c r="M63" s="331"/>
      <c r="N63" s="309"/>
      <c r="O63" s="1"/>
      <c r="P63" s="329"/>
      <c r="Q63" s="330"/>
      <c r="R63" s="330"/>
      <c r="S63" s="332"/>
      <c r="T63" s="1"/>
      <c r="U63" s="202"/>
      <c r="V63" s="207"/>
      <c r="W63" s="159"/>
      <c r="X63" s="192"/>
      <c r="Y63" s="33"/>
      <c r="Z63" s="328"/>
      <c r="AA63" s="324"/>
      <c r="AB63" s="325"/>
      <c r="AD63" s="147"/>
      <c r="AE63" s="59"/>
      <c r="AF63" s="1"/>
    </row>
    <row r="64" spans="1:34" ht="19.5" customHeight="1" x14ac:dyDescent="0.3">
      <c r="B64" s="202"/>
      <c r="C64" s="1"/>
      <c r="D64" s="202"/>
      <c r="E64" s="252" t="s">
        <v>84</v>
      </c>
      <c r="F64" s="245"/>
      <c r="G64" s="488">
        <f>IFERROR(G62*Ownership,"TBD")</f>
        <v>0</v>
      </c>
      <c r="H64" s="489"/>
      <c r="I64" s="489"/>
      <c r="J64" s="490"/>
      <c r="K64" s="150"/>
      <c r="L64" s="147"/>
      <c r="M64" s="414" t="s">
        <v>84</v>
      </c>
      <c r="N64" s="415"/>
      <c r="O64" s="488">
        <f>IFERROR(O62*Ownership,"TBD")</f>
        <v>0</v>
      </c>
      <c r="P64" s="489"/>
      <c r="Q64" s="489"/>
      <c r="R64" s="490"/>
      <c r="S64" s="259"/>
      <c r="T64" s="1"/>
      <c r="U64" s="202"/>
      <c r="V64" s="206" t="s">
        <v>33</v>
      </c>
      <c r="W64" s="207"/>
      <c r="X64" s="198"/>
      <c r="Y64" s="463"/>
      <c r="Z64" s="464"/>
      <c r="AA64" s="324"/>
      <c r="AB64" s="325"/>
      <c r="AC64" s="147"/>
      <c r="AD64" s="148"/>
      <c r="AE64" s="59"/>
      <c r="AF64" s="1"/>
    </row>
    <row r="65" spans="1:32" ht="4.5" customHeight="1" x14ac:dyDescent="0.3">
      <c r="B65" s="202"/>
      <c r="C65" s="1"/>
      <c r="D65" s="202"/>
      <c r="E65" s="1"/>
      <c r="F65" s="1"/>
      <c r="G65" s="1"/>
      <c r="H65" s="1"/>
      <c r="I65" s="1"/>
      <c r="J65" s="1"/>
      <c r="K65" s="150"/>
      <c r="L65" s="147"/>
      <c r="M65" s="202"/>
      <c r="N65" s="1"/>
      <c r="O65" s="1"/>
      <c r="P65" s="1"/>
      <c r="Q65" s="1"/>
      <c r="R65" s="1"/>
      <c r="S65" s="157"/>
      <c r="T65" s="1"/>
      <c r="U65" s="202"/>
      <c r="V65" s="207"/>
      <c r="W65" s="206"/>
      <c r="X65" s="190"/>
      <c r="Y65" s="33"/>
      <c r="Z65" s="328"/>
      <c r="AA65" s="324"/>
      <c r="AB65" s="325"/>
      <c r="AD65" s="148"/>
      <c r="AE65" s="59"/>
      <c r="AF65" s="1"/>
    </row>
    <row r="66" spans="1:32" ht="19.5" customHeight="1" x14ac:dyDescent="0.3">
      <c r="B66" s="202"/>
      <c r="C66" s="1"/>
      <c r="D66" s="472" t="s">
        <v>74</v>
      </c>
      <c r="E66" s="473"/>
      <c r="F66" s="473"/>
      <c r="G66" s="473"/>
      <c r="H66" s="473"/>
      <c r="I66" s="473"/>
      <c r="J66" s="473"/>
      <c r="K66" s="474"/>
      <c r="L66" s="1"/>
      <c r="M66" s="472" t="s">
        <v>74</v>
      </c>
      <c r="N66" s="473"/>
      <c r="O66" s="473"/>
      <c r="P66" s="473"/>
      <c r="Q66" s="473"/>
      <c r="R66" s="473"/>
      <c r="S66" s="474"/>
      <c r="T66" s="1"/>
      <c r="U66" s="202"/>
      <c r="V66" s="449" t="s">
        <v>39</v>
      </c>
      <c r="W66" s="449"/>
      <c r="X66" s="190"/>
      <c r="Y66" s="463"/>
      <c r="Z66" s="464"/>
      <c r="AA66" s="324"/>
      <c r="AB66" s="325"/>
      <c r="AC66" s="148"/>
      <c r="AD66" s="148"/>
      <c r="AE66" s="59"/>
      <c r="AF66" s="1"/>
    </row>
    <row r="67" spans="1:32" ht="6.75" customHeight="1" x14ac:dyDescent="0.3">
      <c r="B67" s="202"/>
      <c r="C67" s="1"/>
      <c r="D67" s="202"/>
      <c r="E67" s="333"/>
      <c r="F67" s="333"/>
      <c r="G67" s="333"/>
      <c r="H67" s="333"/>
      <c r="I67" s="333"/>
      <c r="J67" s="333"/>
      <c r="K67" s="157"/>
      <c r="L67" s="1"/>
      <c r="M67" s="334"/>
      <c r="N67" s="333"/>
      <c r="O67" s="333"/>
      <c r="P67" s="333"/>
      <c r="Q67" s="333"/>
      <c r="R67" s="333"/>
      <c r="S67" s="335"/>
      <c r="T67" s="1"/>
      <c r="U67" s="202"/>
      <c r="V67" s="207"/>
      <c r="W67" s="206"/>
      <c r="X67" s="190"/>
      <c r="Y67" s="336"/>
      <c r="Z67" s="328"/>
      <c r="AA67" s="324"/>
      <c r="AB67" s="325"/>
      <c r="AC67" s="148"/>
      <c r="AD67" s="148"/>
      <c r="AE67" s="59"/>
      <c r="AF67" s="1"/>
    </row>
    <row r="68" spans="1:32" ht="19.5" customHeight="1" x14ac:dyDescent="0.3">
      <c r="B68" s="202"/>
      <c r="C68" s="1"/>
      <c r="D68" s="202"/>
      <c r="E68" s="337" t="s">
        <v>75</v>
      </c>
      <c r="F68" s="337"/>
      <c r="G68" s="309"/>
      <c r="H68" s="67"/>
      <c r="I68" s="67"/>
      <c r="J68" s="67"/>
      <c r="K68" s="157"/>
      <c r="L68" s="1"/>
      <c r="M68" s="338" t="s">
        <v>75</v>
      </c>
      <c r="N68" s="337"/>
      <c r="O68" s="309"/>
      <c r="P68" s="67"/>
      <c r="Q68" s="67"/>
      <c r="R68" s="67"/>
      <c r="S68" s="339"/>
      <c r="T68" s="1"/>
      <c r="U68" s="202"/>
      <c r="V68" s="354" t="s">
        <v>80</v>
      </c>
      <c r="W68" s="210"/>
      <c r="X68" s="359"/>
      <c r="Y68" s="425"/>
      <c r="Z68" s="425"/>
      <c r="AA68" s="323"/>
      <c r="AB68" s="325"/>
      <c r="AC68" s="1"/>
      <c r="AD68" s="1"/>
      <c r="AE68" s="59"/>
      <c r="AF68" s="1"/>
    </row>
    <row r="69" spans="1:32" ht="3.75" customHeight="1" x14ac:dyDescent="0.3">
      <c r="B69" s="202"/>
      <c r="C69" s="1"/>
      <c r="D69" s="202"/>
      <c r="E69" s="1"/>
      <c r="F69" s="1"/>
      <c r="G69" s="1"/>
      <c r="H69" s="1"/>
      <c r="I69" s="1"/>
      <c r="J69" s="1"/>
      <c r="K69" s="157"/>
      <c r="L69" s="1"/>
      <c r="M69" s="202"/>
      <c r="N69" s="1"/>
      <c r="O69" s="1"/>
      <c r="P69" s="1"/>
      <c r="Q69" s="1"/>
      <c r="R69" s="1"/>
      <c r="S69" s="250"/>
      <c r="T69" s="1"/>
      <c r="U69" s="202"/>
      <c r="V69" s="359"/>
      <c r="W69" s="359"/>
      <c r="X69" s="191"/>
      <c r="Y69" s="33"/>
      <c r="Z69" s="328"/>
      <c r="AA69" s="324"/>
      <c r="AB69" s="325"/>
      <c r="AC69" s="1"/>
      <c r="AD69" s="1"/>
      <c r="AE69" s="59"/>
      <c r="AF69" s="1"/>
    </row>
    <row r="70" spans="1:32" ht="29.25" customHeight="1" x14ac:dyDescent="0.3">
      <c r="B70" s="202"/>
      <c r="C70" s="1"/>
      <c r="D70" s="202"/>
      <c r="E70" s="416" t="s">
        <v>73</v>
      </c>
      <c r="F70" s="417"/>
      <c r="G70" s="412"/>
      <c r="H70" s="418"/>
      <c r="I70" s="418"/>
      <c r="J70" s="413"/>
      <c r="K70" s="149"/>
      <c r="L70" s="56"/>
      <c r="M70" s="340" t="s">
        <v>73</v>
      </c>
      <c r="N70" s="357"/>
      <c r="O70" s="412"/>
      <c r="P70" s="418"/>
      <c r="Q70" s="418"/>
      <c r="R70" s="413"/>
      <c r="S70" s="258"/>
      <c r="T70" s="1"/>
      <c r="U70" s="202"/>
      <c r="V70" s="354" t="s">
        <v>80</v>
      </c>
      <c r="W70" s="359"/>
      <c r="X70" s="359"/>
      <c r="Y70" s="425"/>
      <c r="Z70" s="425"/>
      <c r="AA70" s="323"/>
      <c r="AB70" s="325"/>
      <c r="AC70" s="1"/>
      <c r="AD70" s="1"/>
      <c r="AE70" s="59"/>
      <c r="AF70" s="1"/>
    </row>
    <row r="71" spans="1:32" ht="6" customHeight="1" x14ac:dyDescent="0.3">
      <c r="B71" s="202"/>
      <c r="C71" s="1"/>
      <c r="D71" s="202"/>
      <c r="E71" s="190"/>
      <c r="F71" s="190"/>
      <c r="G71" s="127"/>
      <c r="H71" s="67"/>
      <c r="I71" s="67"/>
      <c r="J71" s="67"/>
      <c r="K71" s="149"/>
      <c r="L71" s="56"/>
      <c r="M71" s="341"/>
      <c r="N71" s="190"/>
      <c r="O71" s="127"/>
      <c r="P71" s="67"/>
      <c r="Q71" s="67"/>
      <c r="R71" s="67"/>
      <c r="S71" s="339"/>
      <c r="T71" s="1"/>
      <c r="U71" s="202"/>
      <c r="V71" s="359"/>
      <c r="W71" s="359"/>
      <c r="X71" s="359"/>
      <c r="Y71" s="33"/>
      <c r="Z71" s="328"/>
      <c r="AA71" s="324"/>
      <c r="AB71" s="325"/>
      <c r="AC71" s="1"/>
      <c r="AD71" s="1"/>
      <c r="AE71" s="59"/>
      <c r="AF71" s="1"/>
    </row>
    <row r="72" spans="1:32" ht="27" customHeight="1" x14ac:dyDescent="0.3">
      <c r="B72" s="202"/>
      <c r="C72" s="1"/>
      <c r="D72" s="202"/>
      <c r="E72" s="416" t="s">
        <v>81</v>
      </c>
      <c r="F72" s="417"/>
      <c r="G72" s="419">
        <f>G64</f>
        <v>0</v>
      </c>
      <c r="H72" s="420"/>
      <c r="I72" s="420"/>
      <c r="J72" s="421"/>
      <c r="K72" s="342"/>
      <c r="L72" s="205"/>
      <c r="M72" s="427" t="s">
        <v>81</v>
      </c>
      <c r="N72" s="417"/>
      <c r="O72" s="419">
        <f>O64</f>
        <v>0</v>
      </c>
      <c r="P72" s="420"/>
      <c r="Q72" s="420"/>
      <c r="R72" s="421"/>
      <c r="S72" s="258"/>
      <c r="T72" s="1"/>
      <c r="U72" s="202"/>
      <c r="V72" s="354" t="s">
        <v>80</v>
      </c>
      <c r="W72" s="359"/>
      <c r="X72" s="359"/>
      <c r="Y72" s="425"/>
      <c r="Z72" s="425"/>
      <c r="AA72" s="323"/>
      <c r="AB72" s="325"/>
      <c r="AC72" s="400"/>
      <c r="AD72" s="1"/>
      <c r="AE72" s="59"/>
      <c r="AF72" s="1"/>
    </row>
    <row r="73" spans="1:32" ht="4.1500000000000004" customHeight="1" x14ac:dyDescent="0.3">
      <c r="B73" s="202"/>
      <c r="C73" s="1"/>
      <c r="D73" s="202"/>
      <c r="E73" s="1"/>
      <c r="F73" s="1"/>
      <c r="G73" s="1"/>
      <c r="H73" s="67"/>
      <c r="I73" s="67"/>
      <c r="J73" s="67"/>
      <c r="K73" s="342"/>
      <c r="L73" s="205"/>
      <c r="M73" s="202"/>
      <c r="N73" s="1"/>
      <c r="O73" s="1"/>
      <c r="P73" s="67"/>
      <c r="Q73" s="67"/>
      <c r="R73" s="67"/>
      <c r="S73" s="339"/>
      <c r="T73" s="1"/>
      <c r="U73" s="202"/>
      <c r="V73" s="1"/>
      <c r="W73" s="141"/>
      <c r="X73" s="359"/>
      <c r="Y73" s="336"/>
      <c r="Z73" s="328"/>
      <c r="AA73" s="324"/>
      <c r="AB73" s="325"/>
      <c r="AC73" s="1"/>
      <c r="AD73" s="1"/>
      <c r="AE73" s="59"/>
      <c r="AF73" s="1"/>
    </row>
    <row r="74" spans="1:32" ht="27.75" customHeight="1" x14ac:dyDescent="0.3">
      <c r="B74" s="202"/>
      <c r="C74" s="1"/>
      <c r="D74" s="202"/>
      <c r="E74" s="205"/>
      <c r="F74" s="343"/>
      <c r="G74" s="343" t="s">
        <v>62</v>
      </c>
      <c r="H74" s="485" t="str">
        <f>IF(G70=0,"Please enter 1003 Income",IF(G72=0,"TBD",MIN(G70,G72)))</f>
        <v>Please enter 1003 Income</v>
      </c>
      <c r="I74" s="486"/>
      <c r="J74" s="487"/>
      <c r="K74" s="149"/>
      <c r="L74" s="56"/>
      <c r="M74" s="246"/>
      <c r="N74" s="343"/>
      <c r="O74" s="343" t="s">
        <v>62</v>
      </c>
      <c r="P74" s="485" t="str">
        <f>IF(O70=0,"Please enter 1003 Income",IF(O72=0,"TBD",MIN(O70,O72)))</f>
        <v>Please enter 1003 Income</v>
      </c>
      <c r="Q74" s="486"/>
      <c r="R74" s="487"/>
      <c r="S74" s="344"/>
      <c r="T74" s="1"/>
      <c r="U74" s="202"/>
      <c r="V74" s="1"/>
      <c r="W74" s="33"/>
      <c r="X74" s="172" t="s">
        <v>7</v>
      </c>
      <c r="Y74" s="426">
        <f>SUM(Y60:Z72)</f>
        <v>0</v>
      </c>
      <c r="Z74" s="426"/>
      <c r="AA74" s="258"/>
      <c r="AB74" s="325"/>
      <c r="AC74" s="401"/>
      <c r="AD74" s="401"/>
      <c r="AE74" s="59"/>
      <c r="AF74" s="1"/>
    </row>
    <row r="75" spans="1:32" ht="4.5" customHeight="1" x14ac:dyDescent="0.3">
      <c r="B75" s="202"/>
      <c r="C75" s="1"/>
      <c r="D75" s="202"/>
      <c r="E75" s="1"/>
      <c r="F75" s="1"/>
      <c r="G75" s="1"/>
      <c r="H75" s="1"/>
      <c r="I75" s="1"/>
      <c r="J75" s="1"/>
      <c r="K75" s="149"/>
      <c r="L75" s="56"/>
      <c r="M75" s="247"/>
      <c r="N75" s="56"/>
      <c r="O75" s="56"/>
      <c r="P75" s="56"/>
      <c r="Q75" s="56"/>
      <c r="R75" s="56"/>
      <c r="S75" s="149"/>
      <c r="T75" s="1"/>
      <c r="U75" s="202"/>
      <c r="V75" s="1"/>
      <c r="W75" s="141"/>
      <c r="X75" s="359"/>
      <c r="Y75" s="345"/>
      <c r="Z75" s="328"/>
      <c r="AA75" s="324"/>
      <c r="AB75" s="325"/>
      <c r="AC75" s="1"/>
      <c r="AD75" s="1"/>
      <c r="AE75" s="59"/>
      <c r="AF75" s="1"/>
    </row>
    <row r="76" spans="1:32" ht="15" customHeight="1" x14ac:dyDescent="0.25">
      <c r="B76" s="202"/>
      <c r="C76" s="1"/>
      <c r="D76" s="202"/>
      <c r="E76" s="1"/>
      <c r="F76" s="1"/>
      <c r="G76" s="1"/>
      <c r="H76" s="1"/>
      <c r="I76" s="1"/>
      <c r="J76" s="1"/>
      <c r="K76" s="149"/>
      <c r="L76" s="56"/>
      <c r="M76" s="247"/>
      <c r="N76" s="56"/>
      <c r="O76" s="56"/>
      <c r="P76" s="56"/>
      <c r="Q76" s="56"/>
      <c r="R76" s="56"/>
      <c r="S76" s="149"/>
      <c r="T76" s="1"/>
      <c r="U76" s="202"/>
      <c r="V76" s="1"/>
      <c r="W76" s="1"/>
      <c r="X76" s="172" t="s">
        <v>25</v>
      </c>
      <c r="Y76" s="426">
        <f>Y58-Y74</f>
        <v>0</v>
      </c>
      <c r="Z76" s="426"/>
      <c r="AA76" s="258"/>
      <c r="AB76" s="145"/>
      <c r="AC76" s="106"/>
      <c r="AD76" s="106"/>
      <c r="AE76" s="58"/>
      <c r="AF76" s="1"/>
    </row>
    <row r="77" spans="1:32" ht="8.25" customHeight="1" x14ac:dyDescent="0.25">
      <c r="B77" s="202"/>
      <c r="C77" s="157"/>
      <c r="D77" s="203"/>
      <c r="E77" s="346"/>
      <c r="F77" s="346"/>
      <c r="G77" s="346"/>
      <c r="H77" s="346"/>
      <c r="I77" s="346"/>
      <c r="J77" s="346"/>
      <c r="K77" s="153"/>
      <c r="L77" s="56"/>
      <c r="M77" s="248"/>
      <c r="N77" s="249"/>
      <c r="O77" s="249"/>
      <c r="P77" s="249"/>
      <c r="Q77" s="249"/>
      <c r="R77" s="249"/>
      <c r="S77" s="153"/>
      <c r="T77" s="1"/>
      <c r="U77" s="202"/>
      <c r="V77" s="1"/>
      <c r="W77" s="33"/>
      <c r="X77" s="172"/>
      <c r="Y77" s="347"/>
      <c r="Z77" s="361"/>
      <c r="AA77" s="258"/>
      <c r="AB77" s="145"/>
      <c r="AC77" s="1"/>
      <c r="AD77" s="1"/>
      <c r="AE77" s="58"/>
      <c r="AF77" s="1"/>
    </row>
    <row r="78" spans="1:32" ht="15" customHeight="1" x14ac:dyDescent="0.25">
      <c r="B78" s="202"/>
      <c r="C78" s="1"/>
      <c r="D78" s="1"/>
      <c r="E78" s="1"/>
      <c r="F78" s="1"/>
      <c r="G78" s="1"/>
      <c r="H78" s="1"/>
      <c r="I78" s="1"/>
      <c r="J78" s="1"/>
      <c r="K78" s="243"/>
      <c r="L78" s="56"/>
      <c r="M78" s="410" t="s">
        <v>174</v>
      </c>
      <c r="N78" s="410"/>
      <c r="O78" s="410"/>
      <c r="P78" s="410"/>
      <c r="Q78" s="410"/>
      <c r="R78" s="410"/>
      <c r="S78" s="410"/>
      <c r="T78" s="1"/>
      <c r="U78" s="202"/>
      <c r="V78" s="1"/>
      <c r="W78" s="33"/>
      <c r="X78" s="172" t="s">
        <v>77</v>
      </c>
      <c r="Y78" s="426">
        <f>Y76*(CALCULATOR!G9)</f>
        <v>0</v>
      </c>
      <c r="Z78" s="426"/>
      <c r="AA78" s="258"/>
      <c r="AB78" s="145"/>
      <c r="AC78" s="1"/>
      <c r="AD78" s="1"/>
      <c r="AE78" s="58"/>
      <c r="AF78" s="1"/>
    </row>
    <row r="79" spans="1:32" ht="8.25" customHeight="1" x14ac:dyDescent="0.25">
      <c r="B79" s="202"/>
      <c r="C79" s="1"/>
      <c r="D79" s="1"/>
      <c r="E79" s="1"/>
      <c r="F79" s="1"/>
      <c r="G79" s="1"/>
      <c r="H79" s="1"/>
      <c r="I79" s="1"/>
      <c r="J79" s="1"/>
      <c r="K79" s="1"/>
      <c r="L79" s="56"/>
      <c r="M79" s="411"/>
      <c r="N79" s="411"/>
      <c r="O79" s="411"/>
      <c r="P79" s="411"/>
      <c r="Q79" s="411"/>
      <c r="R79" s="411"/>
      <c r="S79" s="411"/>
      <c r="T79" s="1"/>
      <c r="U79" s="202"/>
      <c r="V79" s="1"/>
      <c r="W79" s="33"/>
      <c r="X79" s="348"/>
      <c r="Y79" s="33"/>
      <c r="Z79" s="179"/>
      <c r="AA79" s="259"/>
      <c r="AB79" s="145"/>
      <c r="AC79" s="1"/>
      <c r="AD79" s="1"/>
      <c r="AE79" s="58"/>
      <c r="AF79" s="1"/>
    </row>
    <row r="80" spans="1:32" ht="15" customHeight="1" x14ac:dyDescent="0.25">
      <c r="A80" s="306"/>
      <c r="B80" s="202"/>
      <c r="C80" s="1"/>
      <c r="D80" s="1"/>
      <c r="E80" s="1"/>
      <c r="F80" s="1"/>
      <c r="G80" s="1"/>
      <c r="H80" s="1"/>
      <c r="I80" s="1"/>
      <c r="J80" s="1"/>
      <c r="K80" s="1"/>
      <c r="L80" s="56"/>
      <c r="M80" s="411"/>
      <c r="N80" s="411"/>
      <c r="O80" s="411"/>
      <c r="P80" s="411"/>
      <c r="Q80" s="411"/>
      <c r="R80" s="411"/>
      <c r="S80" s="411"/>
      <c r="T80" s="1"/>
      <c r="U80" s="202"/>
      <c r="V80" s="362"/>
      <c r="W80" s="1"/>
      <c r="X80" s="349" t="s">
        <v>55</v>
      </c>
      <c r="Y80" s="475">
        <f>IFERROR(IF(AF82&lt;0.35,AF81/MosReq,Y78/MosReq),"TBD")</f>
        <v>0</v>
      </c>
      <c r="Z80" s="475"/>
      <c r="AA80" s="259"/>
      <c r="AB80" s="145"/>
      <c r="AC80" s="516" t="str">
        <f>IF(AF82&lt;0.35,"Your expense ratio is less than our floor of 35%, qualifying income will be reduced accordingly","")</f>
        <v/>
      </c>
      <c r="AD80" s="1"/>
      <c r="AE80" s="58"/>
      <c r="AF80" s="1"/>
    </row>
    <row r="81" spans="2:33" ht="14.1" customHeight="1" x14ac:dyDescent="0.25">
      <c r="B81" s="202"/>
      <c r="C81" s="1"/>
      <c r="D81" s="1"/>
      <c r="E81" s="1"/>
      <c r="F81" s="1"/>
      <c r="G81" s="1"/>
      <c r="H81" s="1"/>
      <c r="I81" s="1"/>
      <c r="J81" s="1"/>
      <c r="K81" s="1"/>
      <c r="L81" s="56"/>
      <c r="M81" s="56"/>
      <c r="N81" s="56"/>
      <c r="O81" s="56"/>
      <c r="P81" s="56"/>
      <c r="Q81" s="56"/>
      <c r="R81" s="56"/>
      <c r="S81" s="56"/>
      <c r="T81" s="1"/>
      <c r="U81" s="202"/>
      <c r="V81" s="399" t="s">
        <v>169</v>
      </c>
      <c r="W81" s="33"/>
      <c r="X81" s="348"/>
      <c r="Y81" s="33"/>
      <c r="Z81" s="200"/>
      <c r="AA81" s="259"/>
      <c r="AB81" s="145"/>
      <c r="AC81" s="516"/>
      <c r="AD81" s="1"/>
      <c r="AE81" s="58"/>
      <c r="AF81" s="402">
        <f>Y58*Ownership*0.65</f>
        <v>0</v>
      </c>
    </row>
    <row r="82" spans="2:33" ht="38.1" customHeight="1" x14ac:dyDescent="0.25">
      <c r="B82" s="202"/>
      <c r="C82" s="1"/>
      <c r="D82" s="1"/>
      <c r="E82" s="1"/>
      <c r="F82" s="1"/>
      <c r="G82" s="1"/>
      <c r="H82" s="1"/>
      <c r="I82" s="1"/>
      <c r="J82" s="1"/>
      <c r="K82" s="1"/>
      <c r="L82" s="56"/>
      <c r="M82" s="56"/>
      <c r="N82" s="56"/>
      <c r="O82" s="56"/>
      <c r="P82" s="56"/>
      <c r="Q82" s="56"/>
      <c r="R82" s="56"/>
      <c r="S82" s="56"/>
      <c r="T82" s="1"/>
      <c r="U82" s="202"/>
      <c r="V82" s="470" t="str">
        <f>"Bank Statement Deposits ("&amp;DOLLAR(M44,0)&amp;") cannot be less than Gross Income in P&amp;L ("&amp;DOLLAR(Y58,0)&amp;"):"</f>
        <v>Bank Statement Deposits ($0) cannot be less than Gross Income in P&amp;L ($0):</v>
      </c>
      <c r="W82" s="470"/>
      <c r="X82" s="471"/>
      <c r="Y82" s="494" t="str">
        <f>IF(Y58="","Please fill out Gross Income!",IF(BT="Business",IFERROR(IF(Y58=M44,"YES","NO"),"TBD"),"Please change to Business loan"))</f>
        <v>Please fill out Gross Income!</v>
      </c>
      <c r="Z82" s="495"/>
      <c r="AA82" s="241"/>
      <c r="AB82" s="166"/>
      <c r="AC82" s="516"/>
      <c r="AD82" s="1"/>
      <c r="AE82" s="58"/>
      <c r="AF82" s="403" t="str">
        <f>IFERROR(Y74/Y58,"")</f>
        <v/>
      </c>
    </row>
    <row r="83" spans="2:33" ht="6.75" customHeight="1" x14ac:dyDescent="0.25">
      <c r="B83" s="202"/>
      <c r="C83" s="1"/>
      <c r="D83" s="1"/>
      <c r="E83" s="1"/>
      <c r="F83" s="1"/>
      <c r="G83" s="1"/>
      <c r="H83" s="1"/>
      <c r="I83" s="1"/>
      <c r="J83" s="1"/>
      <c r="K83" s="1"/>
      <c r="L83" s="56"/>
      <c r="M83" s="56"/>
      <c r="N83" s="56"/>
      <c r="O83" s="56"/>
      <c r="P83" s="56"/>
      <c r="Q83" s="56"/>
      <c r="R83" s="56"/>
      <c r="S83" s="56"/>
      <c r="T83" s="1"/>
      <c r="U83" s="202"/>
      <c r="V83" s="358"/>
      <c r="W83" s="358"/>
      <c r="X83" s="358"/>
      <c r="Y83" s="135"/>
      <c r="Z83" s="135"/>
      <c r="AA83" s="241"/>
      <c r="AB83" s="166"/>
      <c r="AC83" s="516"/>
      <c r="AD83" s="1"/>
      <c r="AE83" s="58"/>
      <c r="AF83" s="1"/>
    </row>
    <row r="84" spans="2:33" ht="18" customHeight="1" x14ac:dyDescent="0.25">
      <c r="B84" s="202"/>
      <c r="C84" s="1"/>
      <c r="D84" s="1"/>
      <c r="E84" s="1"/>
      <c r="F84" s="1"/>
      <c r="G84" s="1"/>
      <c r="H84" s="1"/>
      <c r="I84" s="1"/>
      <c r="J84" s="1"/>
      <c r="K84" s="1"/>
      <c r="L84" s="56"/>
      <c r="M84" s="56"/>
      <c r="N84" s="56"/>
      <c r="O84" s="56"/>
      <c r="P84" s="56"/>
      <c r="Q84" s="56"/>
      <c r="R84" s="56"/>
      <c r="S84" s="56"/>
      <c r="T84" s="1"/>
      <c r="U84" s="472" t="str">
        <f>IF(BT="Personal","PERSONAL BANK STATEMENT QUALIFYING INCOME:","QUALIFYING INCOME:")</f>
        <v>QUALIFYING INCOME:</v>
      </c>
      <c r="V84" s="473"/>
      <c r="W84" s="473"/>
      <c r="X84" s="473"/>
      <c r="Y84" s="473"/>
      <c r="Z84" s="473"/>
      <c r="AA84" s="474"/>
      <c r="AB84" s="146"/>
      <c r="AC84" s="1"/>
      <c r="AD84" s="1"/>
      <c r="AE84" s="58"/>
      <c r="AF84" s="1"/>
    </row>
    <row r="85" spans="2:33" s="58" customFormat="1" ht="9.75" customHeight="1" x14ac:dyDescent="0.25">
      <c r="B85" s="201"/>
      <c r="C85" s="59"/>
      <c r="D85" s="59"/>
      <c r="E85" s="1"/>
      <c r="F85" s="1"/>
      <c r="G85" s="1"/>
      <c r="H85" s="1"/>
      <c r="I85" s="1"/>
      <c r="J85" s="1"/>
      <c r="K85" s="1"/>
      <c r="L85" s="56"/>
      <c r="M85" s="56"/>
      <c r="N85" s="56"/>
      <c r="O85" s="56"/>
      <c r="P85" s="56"/>
      <c r="Q85" s="56"/>
      <c r="R85" s="56"/>
      <c r="S85" s="56"/>
      <c r="T85" s="59"/>
      <c r="U85" s="201"/>
      <c r="V85" s="59"/>
      <c r="W85" s="333"/>
      <c r="X85" s="333"/>
      <c r="Y85" s="333"/>
      <c r="Z85" s="333"/>
      <c r="AA85" s="335"/>
      <c r="AB85" s="145"/>
      <c r="AC85" s="59"/>
      <c r="AD85" s="59"/>
      <c r="AF85" s="59"/>
    </row>
    <row r="86" spans="2:33" ht="15" customHeight="1" x14ac:dyDescent="0.25">
      <c r="B86" s="202"/>
      <c r="C86" s="1"/>
      <c r="D86" s="1"/>
      <c r="E86" s="1"/>
      <c r="F86" s="1"/>
      <c r="G86" s="1"/>
      <c r="H86" s="1"/>
      <c r="I86" s="1"/>
      <c r="J86" s="1"/>
      <c r="K86" s="1"/>
      <c r="L86" s="56"/>
      <c r="M86" s="56"/>
      <c r="N86" s="56"/>
      <c r="O86" s="56"/>
      <c r="P86" s="56"/>
      <c r="Q86" s="56"/>
      <c r="R86" s="56"/>
      <c r="S86" s="56"/>
      <c r="T86" s="1"/>
      <c r="U86" s="202"/>
      <c r="V86" s="337" t="s">
        <v>75</v>
      </c>
      <c r="W86" s="348"/>
      <c r="X86" s="348"/>
      <c r="Y86" s="33"/>
      <c r="Z86" s="95"/>
      <c r="AA86" s="145"/>
      <c r="AB86" s="146"/>
      <c r="AC86" s="1"/>
      <c r="AD86" s="1"/>
      <c r="AE86" s="58"/>
      <c r="AF86" s="1"/>
    </row>
    <row r="87" spans="2:33" ht="18" customHeight="1" x14ac:dyDescent="0.25">
      <c r="B87" s="202"/>
      <c r="C87" s="1"/>
      <c r="D87" s="1"/>
      <c r="E87" s="1"/>
      <c r="F87" s="1"/>
      <c r="G87" s="1"/>
      <c r="H87" s="1"/>
      <c r="I87" s="1"/>
      <c r="J87" s="1"/>
      <c r="K87" s="1"/>
      <c r="L87" s="56"/>
      <c r="M87" s="56"/>
      <c r="N87" s="56"/>
      <c r="O87" s="56"/>
      <c r="P87" s="56"/>
      <c r="Q87" s="56"/>
      <c r="R87" s="56"/>
      <c r="S87" s="56"/>
      <c r="T87" s="1"/>
      <c r="U87" s="202"/>
      <c r="V87" s="468" t="s">
        <v>73</v>
      </c>
      <c r="W87" s="468"/>
      <c r="X87" s="469"/>
      <c r="Y87" s="510"/>
      <c r="Z87" s="510"/>
      <c r="AA87" s="258"/>
      <c r="AB87" s="146"/>
      <c r="AC87" s="1"/>
      <c r="AD87" s="1"/>
      <c r="AE87" s="58"/>
      <c r="AF87" s="1"/>
    </row>
    <row r="88" spans="2:33" ht="4.5" customHeight="1" x14ac:dyDescent="0.25">
      <c r="B88" s="202"/>
      <c r="C88" s="1"/>
      <c r="D88" s="1"/>
      <c r="E88" s="1"/>
      <c r="F88" s="1"/>
      <c r="G88" s="1"/>
      <c r="H88" s="1"/>
      <c r="I88" s="1"/>
      <c r="J88" s="1"/>
      <c r="K88" s="1"/>
      <c r="L88" s="56"/>
      <c r="M88" s="56"/>
      <c r="N88" s="56"/>
      <c r="O88" s="56"/>
      <c r="P88" s="56"/>
      <c r="Q88" s="56"/>
      <c r="R88" s="56"/>
      <c r="S88" s="56"/>
      <c r="T88" s="1"/>
      <c r="U88" s="202"/>
      <c r="V88" s="309"/>
      <c r="W88" s="127"/>
      <c r="X88" s="349"/>
      <c r="Y88" s="1"/>
      <c r="Z88" s="350"/>
      <c r="AA88" s="351"/>
      <c r="AB88" s="146"/>
      <c r="AC88" s="1"/>
      <c r="AD88" s="1"/>
      <c r="AE88" s="58"/>
      <c r="AF88" s="1"/>
    </row>
    <row r="89" spans="2:33" ht="29.25" customHeight="1" x14ac:dyDescent="0.25">
      <c r="B89" s="202"/>
      <c r="C89" s="1"/>
      <c r="D89" s="1"/>
      <c r="E89" s="1"/>
      <c r="F89" s="1"/>
      <c r="G89" s="1"/>
      <c r="H89" s="1"/>
      <c r="I89" s="1"/>
      <c r="J89" s="1"/>
      <c r="K89" s="1"/>
      <c r="L89" s="56"/>
      <c r="M89" s="56"/>
      <c r="N89" s="56"/>
      <c r="O89" s="56"/>
      <c r="P89" s="56"/>
      <c r="Q89" s="56"/>
      <c r="R89" s="56"/>
      <c r="S89" s="56"/>
      <c r="T89" s="1"/>
      <c r="U89" s="202"/>
      <c r="V89" s="416" t="str">
        <f>IF(BT="Personal","(B)Average Monthly Deposits:","(B) Monthly Net Income from P&amp;L/ES (above):")</f>
        <v>(B) Monthly Net Income from P&amp;L/ES (above):</v>
      </c>
      <c r="W89" s="416"/>
      <c r="X89" s="417"/>
      <c r="Y89" s="511">
        <f>IF(BT="Personal",(M44/MosReq),Y80)</f>
        <v>0</v>
      </c>
      <c r="Z89" s="512"/>
      <c r="AA89" s="351"/>
      <c r="AB89" s="146"/>
      <c r="AC89" s="1"/>
      <c r="AD89" s="1"/>
      <c r="AE89" s="58"/>
      <c r="AF89" s="1"/>
    </row>
    <row r="90" spans="2:33" ht="4.5" customHeight="1" x14ac:dyDescent="0.25">
      <c r="B90" s="202"/>
      <c r="C90" s="1"/>
      <c r="D90" s="1"/>
      <c r="E90" s="1"/>
      <c r="F90" s="1"/>
      <c r="G90" s="1"/>
      <c r="H90" s="1"/>
      <c r="I90" s="1"/>
      <c r="J90" s="1"/>
      <c r="K90" s="1"/>
      <c r="L90" s="56"/>
      <c r="M90" s="56"/>
      <c r="N90" s="56"/>
      <c r="O90" s="56"/>
      <c r="P90" s="56"/>
      <c r="Q90" s="56"/>
      <c r="R90" s="56"/>
      <c r="S90" s="56"/>
      <c r="T90" s="1"/>
      <c r="U90" s="202"/>
      <c r="V90" s="1"/>
      <c r="W90" s="33"/>
      <c r="X90" s="33"/>
      <c r="Y90" s="1"/>
      <c r="Z90" s="350"/>
      <c r="AA90" s="351"/>
      <c r="AB90" s="146"/>
      <c r="AC90" s="1"/>
      <c r="AD90" s="1"/>
      <c r="AE90" s="58"/>
      <c r="AF90" s="1"/>
    </row>
    <row r="91" spans="2:33" ht="32.25" customHeight="1" x14ac:dyDescent="0.25">
      <c r="B91" s="202"/>
      <c r="C91" s="1"/>
      <c r="D91" s="1"/>
      <c r="E91" s="1"/>
      <c r="F91" s="1"/>
      <c r="G91" s="1"/>
      <c r="H91" s="1"/>
      <c r="I91" s="1"/>
      <c r="J91" s="1"/>
      <c r="K91" s="1"/>
      <c r="L91" s="56"/>
      <c r="M91" s="56"/>
      <c r="N91" s="56"/>
      <c r="O91" s="56"/>
      <c r="P91" s="56"/>
      <c r="Q91" s="56"/>
      <c r="R91" s="56"/>
      <c r="S91" s="56"/>
      <c r="T91" s="1"/>
      <c r="U91" s="202"/>
      <c r="V91" s="1"/>
      <c r="W91" s="33"/>
      <c r="X91" s="343" t="s">
        <v>62</v>
      </c>
      <c r="Y91" s="476" t="str">
        <f>IF(Y87=0,"Please enter 
1003 Income",IF(Y89=0,"TBD",MIN(Y87,Y89)))</f>
        <v>Please enter 
1003 Income</v>
      </c>
      <c r="Z91" s="477"/>
      <c r="AA91" s="352"/>
      <c r="AB91" s="146"/>
      <c r="AC91" s="1"/>
      <c r="AD91" s="1"/>
      <c r="AE91" s="58"/>
      <c r="AF91" s="1"/>
    </row>
    <row r="92" spans="2:33" ht="15" customHeight="1" x14ac:dyDescent="0.25">
      <c r="B92" s="202"/>
      <c r="C92" s="1"/>
      <c r="D92" s="1"/>
      <c r="E92" s="1"/>
      <c r="F92" s="1"/>
      <c r="G92" s="1"/>
      <c r="H92" s="1"/>
      <c r="I92" s="1"/>
      <c r="J92" s="1"/>
      <c r="K92" s="1"/>
      <c r="L92" s="56"/>
      <c r="M92" s="56"/>
      <c r="N92" s="56"/>
      <c r="O92" s="56"/>
      <c r="P92" s="56"/>
      <c r="Q92" s="56"/>
      <c r="R92" s="56"/>
      <c r="S92" s="56"/>
      <c r="T92" s="1"/>
      <c r="U92" s="202"/>
      <c r="V92" s="1"/>
      <c r="W92" s="33"/>
      <c r="X92" s="33"/>
      <c r="Y92" s="33"/>
      <c r="Z92" s="95"/>
      <c r="AA92" s="146"/>
      <c r="AB92" s="146"/>
      <c r="AC92" s="1"/>
      <c r="AD92" s="1"/>
      <c r="AE92" s="58"/>
      <c r="AF92" s="1"/>
    </row>
    <row r="93" spans="2:33" ht="15" customHeight="1" x14ac:dyDescent="0.25">
      <c r="B93" s="202"/>
      <c r="C93" s="1"/>
      <c r="D93" s="1"/>
      <c r="E93" s="1"/>
      <c r="F93" s="1"/>
      <c r="G93" s="1"/>
      <c r="H93" s="1"/>
      <c r="I93" s="1"/>
      <c r="J93" s="1"/>
      <c r="K93" s="1"/>
      <c r="L93" s="56"/>
      <c r="M93" s="56"/>
      <c r="N93" s="56"/>
      <c r="O93" s="56"/>
      <c r="P93" s="56"/>
      <c r="Q93" s="56"/>
      <c r="R93" s="56"/>
      <c r="S93" s="56"/>
      <c r="T93" s="1"/>
      <c r="U93" s="203"/>
      <c r="V93" s="346"/>
      <c r="W93" s="160"/>
      <c r="X93" s="160"/>
      <c r="Y93" s="160"/>
      <c r="Z93" s="156"/>
      <c r="AA93" s="204"/>
      <c r="AB93" s="146"/>
      <c r="AC93" s="1"/>
      <c r="AD93" s="1"/>
      <c r="AE93" s="58"/>
      <c r="AF93" s="1"/>
    </row>
    <row r="94" spans="2:33" ht="15" customHeight="1" x14ac:dyDescent="0.3">
      <c r="B94" s="203"/>
      <c r="C94" s="346"/>
      <c r="D94" s="346"/>
      <c r="E94" s="189"/>
      <c r="F94" s="189"/>
      <c r="G94" s="189"/>
      <c r="H94" s="189"/>
      <c r="I94" s="160"/>
      <c r="J94" s="160"/>
      <c r="K94" s="160"/>
      <c r="L94" s="160"/>
      <c r="M94" s="160"/>
      <c r="N94" s="160"/>
      <c r="O94" s="160"/>
      <c r="P94" s="160"/>
      <c r="Q94" s="160"/>
      <c r="R94" s="160"/>
      <c r="S94" s="160"/>
      <c r="T94" s="160"/>
      <c r="U94" s="160"/>
      <c r="V94" s="160"/>
      <c r="W94" s="160"/>
      <c r="X94" s="160"/>
      <c r="Y94" s="346"/>
      <c r="Z94" s="346"/>
      <c r="AA94" s="346"/>
      <c r="AB94" s="153"/>
      <c r="AC94" s="1"/>
      <c r="AD94" s="1"/>
      <c r="AE94" s="58"/>
      <c r="AF94" s="1"/>
    </row>
    <row r="95" spans="2:33" ht="15" customHeight="1" x14ac:dyDescent="0.25">
      <c r="B95" s="448"/>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c r="AA95" s="448"/>
      <c r="AB95" s="448"/>
      <c r="AC95" s="353"/>
      <c r="AD95" s="353"/>
      <c r="AE95" s="353"/>
      <c r="AF95" s="353"/>
      <c r="AG95" s="353"/>
    </row>
    <row r="96" spans="2:33" ht="136.5" customHeight="1" x14ac:dyDescent="0.25">
      <c r="B96" s="448"/>
      <c r="C96" s="448"/>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353"/>
      <c r="AD96" s="353"/>
      <c r="AE96" s="353"/>
      <c r="AF96" s="353"/>
      <c r="AG96" s="353"/>
    </row>
  </sheetData>
  <sheetProtection algorithmName="SHA-512" hashValue="AxIVd5SpMDXio+xXPdYMcjEo5F4s1zpkTOa+UX30X7QsSsBBNq9srs5D3V0dsaTdCzDszAZ4gSukunDDCVgUsw==" saltValue="mRSjo17j/1hXsl88f+3rbg==" spinCount="100000" sheet="1" selectLockedCells="1"/>
  <mergeCells count="142">
    <mergeCell ref="F1:U1"/>
    <mergeCell ref="AC80:AC83"/>
    <mergeCell ref="B3:AB3"/>
    <mergeCell ref="B14:AB14"/>
    <mergeCell ref="B16:E16"/>
    <mergeCell ref="C7:E7"/>
    <mergeCell ref="N7:R8"/>
    <mergeCell ref="X5:AB9"/>
    <mergeCell ref="N9:R10"/>
    <mergeCell ref="T5:V5"/>
    <mergeCell ref="T7:V7"/>
    <mergeCell ref="T9:V9"/>
    <mergeCell ref="X13:AB13"/>
    <mergeCell ref="G10:L10"/>
    <mergeCell ref="N5:S6"/>
    <mergeCell ref="T10:AA11"/>
    <mergeCell ref="B20:E20"/>
    <mergeCell ref="F16:I16"/>
    <mergeCell ref="F18:I18"/>
    <mergeCell ref="F20:I20"/>
    <mergeCell ref="G7:L7"/>
    <mergeCell ref="G5:L5"/>
    <mergeCell ref="G9:L9"/>
    <mergeCell ref="C9:F9"/>
    <mergeCell ref="C10:F11"/>
    <mergeCell ref="B12:AB12"/>
    <mergeCell ref="T16:Y20"/>
    <mergeCell ref="N16:R22"/>
    <mergeCell ref="C5:E5"/>
    <mergeCell ref="B18:E18"/>
    <mergeCell ref="AC60:AG60"/>
    <mergeCell ref="Y87:Z87"/>
    <mergeCell ref="Y89:Z89"/>
    <mergeCell ref="E25:Z25"/>
    <mergeCell ref="B24:AB24"/>
    <mergeCell ref="E37:F37"/>
    <mergeCell ref="E36:F36"/>
    <mergeCell ref="E31:F31"/>
    <mergeCell ref="P26:V26"/>
    <mergeCell ref="E29:F29"/>
    <mergeCell ref="P29:U29"/>
    <mergeCell ref="E30:F30"/>
    <mergeCell ref="P31:U31"/>
    <mergeCell ref="P30:U30"/>
    <mergeCell ref="E28:F28"/>
    <mergeCell ref="E27:F27"/>
    <mergeCell ref="G27:M27"/>
    <mergeCell ref="G28:M28"/>
    <mergeCell ref="Y91:Z91"/>
    <mergeCell ref="O70:R70"/>
    <mergeCell ref="O58:R58"/>
    <mergeCell ref="G58:J58"/>
    <mergeCell ref="V59:Z59"/>
    <mergeCell ref="P74:R74"/>
    <mergeCell ref="O72:R72"/>
    <mergeCell ref="O64:R64"/>
    <mergeCell ref="AC62:AG62"/>
    <mergeCell ref="G64:J64"/>
    <mergeCell ref="G72:J72"/>
    <mergeCell ref="V58:X58"/>
    <mergeCell ref="V89:X89"/>
    <mergeCell ref="Y66:Z66"/>
    <mergeCell ref="Y62:Z62"/>
    <mergeCell ref="H74:J74"/>
    <mergeCell ref="M64:N64"/>
    <mergeCell ref="Y68:Z68"/>
    <mergeCell ref="Y70:Z70"/>
    <mergeCell ref="Y82:Z82"/>
    <mergeCell ref="G60:J60"/>
    <mergeCell ref="G62:J62"/>
    <mergeCell ref="M66:S66"/>
    <mergeCell ref="D66:K66"/>
    <mergeCell ref="B95:AB96"/>
    <mergeCell ref="Y58:Z58"/>
    <mergeCell ref="V66:W66"/>
    <mergeCell ref="B50:AB50"/>
    <mergeCell ref="I52:V52"/>
    <mergeCell ref="U54:AA54"/>
    <mergeCell ref="P36:U36"/>
    <mergeCell ref="P35:U35"/>
    <mergeCell ref="E43:V43"/>
    <mergeCell ref="M44:O44"/>
    <mergeCell ref="H48:I48"/>
    <mergeCell ref="E41:V41"/>
    <mergeCell ref="Y64:Z64"/>
    <mergeCell ref="M62:N62"/>
    <mergeCell ref="D56:K56"/>
    <mergeCell ref="B53:K53"/>
    <mergeCell ref="P39:U39"/>
    <mergeCell ref="E40:F40"/>
    <mergeCell ref="V87:X87"/>
    <mergeCell ref="V82:X82"/>
    <mergeCell ref="U84:AA84"/>
    <mergeCell ref="Y76:Z76"/>
    <mergeCell ref="Y78:Z78"/>
    <mergeCell ref="Y80:Z80"/>
    <mergeCell ref="G39:M39"/>
    <mergeCell ref="G38:M38"/>
    <mergeCell ref="G37:M37"/>
    <mergeCell ref="E35:F35"/>
    <mergeCell ref="E34:F34"/>
    <mergeCell ref="E32:F32"/>
    <mergeCell ref="E26:M26"/>
    <mergeCell ref="E33:F33"/>
    <mergeCell ref="E39:F39"/>
    <mergeCell ref="E38:F38"/>
    <mergeCell ref="P28:U28"/>
    <mergeCell ref="P27:U27"/>
    <mergeCell ref="P34:U34"/>
    <mergeCell ref="G34:M34"/>
    <mergeCell ref="M55:S55"/>
    <mergeCell ref="M56:S56"/>
    <mergeCell ref="P38:U38"/>
    <mergeCell ref="P37:U37"/>
    <mergeCell ref="P33:U33"/>
    <mergeCell ref="P32:U32"/>
    <mergeCell ref="G40:M40"/>
    <mergeCell ref="G36:M36"/>
    <mergeCell ref="G35:M35"/>
    <mergeCell ref="G33:M33"/>
    <mergeCell ref="G32:M32"/>
    <mergeCell ref="M54:S54"/>
    <mergeCell ref="G31:M31"/>
    <mergeCell ref="U56:AA56"/>
    <mergeCell ref="U55:AA55"/>
    <mergeCell ref="D54:K54"/>
    <mergeCell ref="E44:J44"/>
    <mergeCell ref="D55:K55"/>
    <mergeCell ref="G29:M29"/>
    <mergeCell ref="G30:M30"/>
    <mergeCell ref="M78:S80"/>
    <mergeCell ref="Y60:Z60"/>
    <mergeCell ref="M58:N58"/>
    <mergeCell ref="M60:N60"/>
    <mergeCell ref="E72:F72"/>
    <mergeCell ref="E70:F70"/>
    <mergeCell ref="G70:J70"/>
    <mergeCell ref="O60:R60"/>
    <mergeCell ref="O62:R62"/>
    <mergeCell ref="Y72:Z72"/>
    <mergeCell ref="Y74:Z74"/>
    <mergeCell ref="M72:N72"/>
  </mergeCells>
  <conditionalFormatting sqref="H47:AB47">
    <cfRule type="expression" dxfId="51" priority="62">
      <formula>#REF!="FHA"</formula>
    </cfRule>
  </conditionalFormatting>
  <conditionalFormatting sqref="E25:F25">
    <cfRule type="expression" dxfId="50" priority="142">
      <formula>$F$20=""</formula>
    </cfRule>
  </conditionalFormatting>
  <conditionalFormatting sqref="I52:V52">
    <cfRule type="expression" dxfId="49" priority="43">
      <formula>$F$16="Personal"</formula>
    </cfRule>
  </conditionalFormatting>
  <conditionalFormatting sqref="M54:S65 M67:S77 M66 M78">
    <cfRule type="expression" dxfId="48" priority="151">
      <formula>OR($I$52="Profit and Loss", $I$52 = "50% Expense Factor")</formula>
    </cfRule>
  </conditionalFormatting>
  <conditionalFormatting sqref="T7 T9">
    <cfRule type="expression" dxfId="47" priority="152">
      <formula>$T$5="No"</formula>
    </cfRule>
  </conditionalFormatting>
  <conditionalFormatting sqref="D54:K65 M54:S65 C54:C56 M67:S77 M66 D67:K77 D66 U82:Z82 U83:X83 U54:AA81">
    <cfRule type="expression" dxfId="46" priority="150">
      <formula>$F$16="Personal"</formula>
    </cfRule>
  </conditionalFormatting>
  <conditionalFormatting sqref="M54:S65 M67:S77 M66 U82:Z82 U83:X83 U54:AA81 M78">
    <cfRule type="expression" dxfId="45" priority="5">
      <formula>I52="50% Expense Factor"</formula>
    </cfRule>
  </conditionalFormatting>
  <conditionalFormatting sqref="D54:K65 D67:K77 D66">
    <cfRule type="expression" dxfId="44" priority="4">
      <formula>OR($I$52="CPA Expense Factor", $I$52 = "Profit and Loss")</formula>
    </cfRule>
  </conditionalFormatting>
  <conditionalFormatting sqref="U82:Z82 U83:X83 U84:AA93 U54:AA81">
    <cfRule type="expression" dxfId="43" priority="348">
      <formula>OR($I$52="50% Expense Factor", $I$52 = "CPA Expense Factor")</formula>
    </cfRule>
  </conditionalFormatting>
  <conditionalFormatting sqref="Y82:Z82">
    <cfRule type="expression" dxfId="42" priority="360">
      <formula>$Y$82="YES"</formula>
    </cfRule>
    <cfRule type="expression" dxfId="41" priority="361">
      <formula>#REF!="NO"</formula>
    </cfRule>
  </conditionalFormatting>
  <conditionalFormatting sqref="G10:L10">
    <cfRule type="expression" dxfId="40" priority="1" stopIfTrue="1">
      <formula>$G$9=""</formula>
    </cfRule>
    <cfRule type="expression" dxfId="39" priority="2">
      <formula>$G$9&lt;100%</formula>
    </cfRule>
  </conditionalFormatting>
  <dataValidations count="4">
    <dataValidation type="decimal" allowBlank="1" showInputMessage="1" showErrorMessage="1" sqref="G9 W13 M9:M11 C10 K13:S13 S10 I11:L11 N11:S11">
      <formula1>0</formula1>
      <formula2>1</formula2>
    </dataValidation>
    <dataValidation type="date" allowBlank="1" showInputMessage="1" showErrorMessage="1" sqref="F20">
      <formula1>1</formula1>
      <formula2>44562</formula2>
    </dataValidation>
    <dataValidation type="decimal" allowBlank="1" showInputMessage="1" showErrorMessage="1" sqref="S58">
      <formula1>0.35</formula1>
      <formula2>0.99</formula2>
    </dataValidation>
    <dataValidation type="decimal" allowBlank="1" showInputMessage="1" showErrorMessage="1" sqref="O58:R58">
      <formula1>0.01</formula1>
      <formula2>0.99</formula2>
    </dataValidation>
  </dataValidations>
  <pageMargins left="0.2" right="0.2" top="0.25" bottom="0.25" header="0.3" footer="0.3"/>
  <pageSetup paperSize="5" scale="46" fitToHeight="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Admin!$B$14:$B$15</xm:f>
          </x14:formula1>
          <xm:sqref>T7 T9 T5</xm:sqref>
        </x14:dataValidation>
        <x14:dataValidation type="list" allowBlank="1" showInputMessage="1" showErrorMessage="1">
          <x14:formula1>
            <xm:f>Admin!$E$34:$E$36</xm:f>
          </x14:formula1>
          <xm:sqref>I52:V52</xm:sqref>
        </x14:dataValidation>
        <x14:dataValidation type="list" allowBlank="1" showInputMessage="1" showErrorMessage="1">
          <x14:formula1>
            <xm:f>'Dropdowns (2)'!$E$12:$E$13</xm:f>
          </x14:formula1>
          <xm:sqref>F18:I18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04"/>
  <sheetViews>
    <sheetView showGridLines="0" topLeftCell="A28" zoomScale="90" zoomScaleNormal="90" workbookViewId="0">
      <selection activeCell="W56" sqref="W56"/>
    </sheetView>
  </sheetViews>
  <sheetFormatPr defaultColWidth="8.7109375" defaultRowHeight="15" x14ac:dyDescent="0.25"/>
  <cols>
    <col min="3" max="3" width="16.42578125" customWidth="1"/>
    <col min="4" max="4" width="11.42578125" customWidth="1"/>
    <col min="5" max="5" width="13.28515625" customWidth="1"/>
    <col min="6" max="6" width="13.42578125" customWidth="1"/>
    <col min="9" max="9" width="11.28515625" customWidth="1"/>
    <col min="11" max="11" width="15.42578125" customWidth="1"/>
  </cols>
  <sheetData>
    <row r="2" spans="2:13" ht="110.1" customHeight="1" thickBot="1" x14ac:dyDescent="0.3">
      <c r="F2" s="560"/>
      <c r="G2" s="560"/>
      <c r="H2" s="560"/>
      <c r="I2" s="560"/>
      <c r="J2" s="560"/>
      <c r="K2" s="560"/>
      <c r="L2" s="560"/>
      <c r="M2" s="560"/>
    </row>
    <row r="3" spans="2:13" ht="28.5" customHeight="1" thickBot="1" x14ac:dyDescent="0.3">
      <c r="B3" s="590" t="s">
        <v>170</v>
      </c>
      <c r="C3" s="591"/>
      <c r="D3" s="591"/>
      <c r="E3" s="591"/>
      <c r="F3" s="591"/>
      <c r="G3" s="591"/>
      <c r="H3" s="591"/>
      <c r="I3" s="591"/>
      <c r="J3" s="591"/>
      <c r="K3" s="591"/>
      <c r="L3" s="591"/>
      <c r="M3" s="592"/>
    </row>
    <row r="4" spans="2:13" ht="7.5" customHeight="1" x14ac:dyDescent="0.25">
      <c r="B4" s="377"/>
      <c r="C4" s="135"/>
      <c r="D4" s="135"/>
      <c r="E4" s="135"/>
      <c r="F4" s="135"/>
      <c r="G4" s="135"/>
      <c r="H4" s="135"/>
      <c r="I4" s="135"/>
      <c r="J4" s="135"/>
      <c r="K4" s="135"/>
      <c r="L4" s="135"/>
      <c r="M4" s="376"/>
    </row>
    <row r="5" spans="2:13" ht="15.75" x14ac:dyDescent="0.25">
      <c r="B5" s="377"/>
      <c r="C5" s="391" t="s">
        <v>159</v>
      </c>
      <c r="D5" s="391"/>
      <c r="E5" s="391"/>
      <c r="F5" s="391"/>
      <c r="G5" s="391"/>
      <c r="H5" s="391"/>
      <c r="I5" s="391"/>
      <c r="J5" s="135"/>
      <c r="K5" s="135"/>
      <c r="L5" s="135"/>
      <c r="M5" s="376"/>
    </row>
    <row r="6" spans="2:13" ht="5.0999999999999996" customHeight="1" thickBot="1" x14ac:dyDescent="0.3">
      <c r="B6" s="377"/>
      <c r="C6" s="135"/>
      <c r="D6" s="135"/>
      <c r="E6" s="135"/>
      <c r="F6" s="135"/>
      <c r="G6" s="135"/>
      <c r="H6" s="135"/>
      <c r="I6" s="135"/>
      <c r="J6" s="135"/>
      <c r="K6" s="135"/>
      <c r="L6" s="135"/>
      <c r="M6" s="376"/>
    </row>
    <row r="7" spans="2:13" x14ac:dyDescent="0.25">
      <c r="B7" s="377"/>
      <c r="C7" s="550"/>
      <c r="D7" s="551"/>
      <c r="E7" s="551"/>
      <c r="F7" s="551"/>
      <c r="G7" s="551"/>
      <c r="H7" s="551"/>
      <c r="I7" s="551"/>
      <c r="J7" s="551"/>
      <c r="K7" s="551"/>
      <c r="L7" s="552"/>
      <c r="M7" s="381"/>
    </row>
    <row r="8" spans="2:13" x14ac:dyDescent="0.25">
      <c r="B8" s="377"/>
      <c r="C8" s="553"/>
      <c r="D8" s="554"/>
      <c r="E8" s="554"/>
      <c r="F8" s="554"/>
      <c r="G8" s="554"/>
      <c r="H8" s="554"/>
      <c r="I8" s="554"/>
      <c r="J8" s="554"/>
      <c r="K8" s="554"/>
      <c r="L8" s="555"/>
      <c r="M8" s="381"/>
    </row>
    <row r="9" spans="2:13" x14ac:dyDescent="0.25">
      <c r="B9" s="377"/>
      <c r="C9" s="553"/>
      <c r="D9" s="554"/>
      <c r="E9" s="554"/>
      <c r="F9" s="554"/>
      <c r="G9" s="554"/>
      <c r="H9" s="554"/>
      <c r="I9" s="554"/>
      <c r="J9" s="554"/>
      <c r="K9" s="554"/>
      <c r="L9" s="555"/>
      <c r="M9" s="381"/>
    </row>
    <row r="10" spans="2:13" x14ac:dyDescent="0.25">
      <c r="B10" s="377"/>
      <c r="C10" s="553"/>
      <c r="D10" s="554"/>
      <c r="E10" s="554"/>
      <c r="F10" s="554"/>
      <c r="G10" s="554"/>
      <c r="H10" s="554"/>
      <c r="I10" s="554"/>
      <c r="J10" s="554"/>
      <c r="K10" s="554"/>
      <c r="L10" s="555"/>
      <c r="M10" s="381"/>
    </row>
    <row r="11" spans="2:13" x14ac:dyDescent="0.25">
      <c r="B11" s="377"/>
      <c r="C11" s="553"/>
      <c r="D11" s="554"/>
      <c r="E11" s="554"/>
      <c r="F11" s="554"/>
      <c r="G11" s="554"/>
      <c r="H11" s="554"/>
      <c r="I11" s="554"/>
      <c r="J11" s="554"/>
      <c r="K11" s="554"/>
      <c r="L11" s="555"/>
      <c r="M11" s="381"/>
    </row>
    <row r="12" spans="2:13" x14ac:dyDescent="0.25">
      <c r="B12" s="377"/>
      <c r="C12" s="553"/>
      <c r="D12" s="554"/>
      <c r="E12" s="554"/>
      <c r="F12" s="554"/>
      <c r="G12" s="554"/>
      <c r="H12" s="554"/>
      <c r="I12" s="554"/>
      <c r="J12" s="554"/>
      <c r="K12" s="554"/>
      <c r="L12" s="555"/>
      <c r="M12" s="381"/>
    </row>
    <row r="13" spans="2:13" x14ac:dyDescent="0.25">
      <c r="B13" s="377"/>
      <c r="C13" s="553"/>
      <c r="D13" s="554"/>
      <c r="E13" s="554"/>
      <c r="F13" s="554"/>
      <c r="G13" s="554"/>
      <c r="H13" s="554"/>
      <c r="I13" s="554"/>
      <c r="J13" s="554"/>
      <c r="K13" s="554"/>
      <c r="L13" s="555"/>
      <c r="M13" s="381"/>
    </row>
    <row r="14" spans="2:13" ht="15.75" thickBot="1" x14ac:dyDescent="0.3">
      <c r="B14" s="377"/>
      <c r="C14" s="556"/>
      <c r="D14" s="557"/>
      <c r="E14" s="557"/>
      <c r="F14" s="557"/>
      <c r="G14" s="557"/>
      <c r="H14" s="557"/>
      <c r="I14" s="557"/>
      <c r="J14" s="557"/>
      <c r="K14" s="557"/>
      <c r="L14" s="558"/>
      <c r="M14" s="381"/>
    </row>
    <row r="15" spans="2:13" ht="6.6" customHeight="1" thickBot="1" x14ac:dyDescent="0.3">
      <c r="B15" s="377"/>
      <c r="C15" s="135"/>
      <c r="D15" s="135"/>
      <c r="E15" s="135"/>
      <c r="F15" s="135"/>
      <c r="G15" s="135"/>
      <c r="H15" s="135"/>
      <c r="I15" s="135"/>
      <c r="J15" s="135"/>
      <c r="K15" s="135"/>
      <c r="L15" s="135"/>
      <c r="M15" s="376"/>
    </row>
    <row r="16" spans="2:13" ht="16.5" thickBot="1" x14ac:dyDescent="0.3">
      <c r="B16" s="377"/>
      <c r="C16" s="587" t="s">
        <v>158</v>
      </c>
      <c r="D16" s="587"/>
      <c r="E16" s="587"/>
      <c r="F16" s="587"/>
      <c r="G16" s="587"/>
      <c r="H16" s="587"/>
      <c r="I16" s="135"/>
      <c r="J16" s="135"/>
      <c r="K16" s="585"/>
      <c r="L16" s="586"/>
      <c r="M16" s="376"/>
    </row>
    <row r="17" spans="2:13" ht="6.6" customHeight="1" thickBot="1" x14ac:dyDescent="0.3">
      <c r="B17" s="377"/>
      <c r="C17" s="387"/>
      <c r="D17" s="387"/>
      <c r="E17" s="387"/>
      <c r="F17" s="387"/>
      <c r="G17" s="387"/>
      <c r="H17" s="387"/>
      <c r="I17" s="135"/>
      <c r="J17" s="135"/>
      <c r="K17" s="135"/>
      <c r="L17" s="135"/>
      <c r="M17" s="376"/>
    </row>
    <row r="18" spans="2:13" ht="16.5" thickBot="1" x14ac:dyDescent="0.3">
      <c r="B18" s="377"/>
      <c r="C18" s="565" t="s">
        <v>157</v>
      </c>
      <c r="D18" s="565"/>
      <c r="E18" s="565"/>
      <c r="F18" s="565"/>
      <c r="G18" s="565"/>
      <c r="H18" s="565"/>
      <c r="I18" s="135"/>
      <c r="J18" s="135"/>
      <c r="K18" s="585"/>
      <c r="L18" s="586"/>
      <c r="M18" s="376"/>
    </row>
    <row r="19" spans="2:13" ht="6.6" customHeight="1" x14ac:dyDescent="0.25">
      <c r="B19" s="377"/>
      <c r="C19" s="388"/>
      <c r="D19" s="388"/>
      <c r="E19" s="388"/>
      <c r="F19" s="135"/>
      <c r="G19" s="135"/>
      <c r="H19" s="135"/>
      <c r="I19" s="135"/>
      <c r="J19" s="135"/>
      <c r="K19" s="135"/>
      <c r="L19" s="135"/>
      <c r="M19" s="376"/>
    </row>
    <row r="20" spans="2:13" ht="16.5" thickBot="1" x14ac:dyDescent="0.3">
      <c r="B20" s="377"/>
      <c r="C20" s="388"/>
      <c r="F20" s="135"/>
      <c r="G20" s="135"/>
      <c r="H20" s="587" t="s">
        <v>160</v>
      </c>
      <c r="I20" s="587"/>
      <c r="J20" s="135"/>
      <c r="K20" s="135"/>
      <c r="L20" s="135"/>
      <c r="M20" s="376"/>
    </row>
    <row r="21" spans="2:13" x14ac:dyDescent="0.25">
      <c r="B21" s="377"/>
      <c r="C21" s="135"/>
      <c r="D21" s="135"/>
      <c r="E21" s="380"/>
      <c r="F21" s="379"/>
      <c r="G21" s="379"/>
      <c r="H21" s="379"/>
      <c r="I21" s="550"/>
      <c r="J21" s="551"/>
      <c r="K21" s="551"/>
      <c r="L21" s="552"/>
      <c r="M21" s="376"/>
    </row>
    <row r="22" spans="2:13" x14ac:dyDescent="0.25">
      <c r="B22" s="377"/>
      <c r="C22" s="135"/>
      <c r="D22" s="135"/>
      <c r="E22" s="379"/>
      <c r="F22" s="379"/>
      <c r="G22" s="379"/>
      <c r="H22" s="379"/>
      <c r="I22" s="553"/>
      <c r="J22" s="554"/>
      <c r="K22" s="554"/>
      <c r="L22" s="555"/>
      <c r="M22" s="376"/>
    </row>
    <row r="23" spans="2:13" x14ac:dyDescent="0.25">
      <c r="B23" s="377"/>
      <c r="C23" s="135"/>
      <c r="D23" s="135"/>
      <c r="E23" s="379"/>
      <c r="F23" s="379"/>
      <c r="G23" s="379"/>
      <c r="H23" s="379"/>
      <c r="I23" s="553"/>
      <c r="J23" s="554"/>
      <c r="K23" s="554"/>
      <c r="L23" s="555"/>
      <c r="M23" s="376"/>
    </row>
    <row r="24" spans="2:13" x14ac:dyDescent="0.25">
      <c r="B24" s="377"/>
      <c r="C24" s="135"/>
      <c r="D24" s="135"/>
      <c r="E24" s="379"/>
      <c r="F24" s="379"/>
      <c r="G24" s="379"/>
      <c r="H24" s="379"/>
      <c r="I24" s="553"/>
      <c r="J24" s="554"/>
      <c r="K24" s="554"/>
      <c r="L24" s="555"/>
      <c r="M24" s="376"/>
    </row>
    <row r="25" spans="2:13" x14ac:dyDescent="0.25">
      <c r="B25" s="377"/>
      <c r="C25" s="135"/>
      <c r="D25" s="135"/>
      <c r="E25" s="379"/>
      <c r="F25" s="379"/>
      <c r="G25" s="379"/>
      <c r="H25" s="379"/>
      <c r="I25" s="553"/>
      <c r="J25" s="554"/>
      <c r="K25" s="554"/>
      <c r="L25" s="555"/>
      <c r="M25" s="376"/>
    </row>
    <row r="26" spans="2:13" ht="15.75" thickBot="1" x14ac:dyDescent="0.3">
      <c r="B26" s="377"/>
      <c r="C26" s="135"/>
      <c r="D26" s="135"/>
      <c r="E26" s="379"/>
      <c r="F26" s="379"/>
      <c r="G26" s="379"/>
      <c r="H26" s="379"/>
      <c r="I26" s="556"/>
      <c r="J26" s="557"/>
      <c r="K26" s="557"/>
      <c r="L26" s="558"/>
      <c r="M26" s="376"/>
    </row>
    <row r="27" spans="2:13" ht="6.6" customHeight="1" thickBot="1" x14ac:dyDescent="0.3">
      <c r="B27" s="377"/>
      <c r="C27" s="135"/>
      <c r="D27" s="135"/>
      <c r="E27" s="135"/>
      <c r="F27" s="135"/>
      <c r="G27" s="135"/>
      <c r="H27" s="135"/>
      <c r="I27" s="135"/>
      <c r="J27" s="135"/>
      <c r="K27" s="135"/>
      <c r="L27" s="135"/>
      <c r="M27" s="376"/>
    </row>
    <row r="28" spans="2:13" ht="16.5" thickBot="1" x14ac:dyDescent="0.3">
      <c r="B28" s="377"/>
      <c r="C28" s="392" t="s">
        <v>156</v>
      </c>
      <c r="D28" s="392"/>
      <c r="F28" s="135"/>
      <c r="G28" s="135"/>
      <c r="H28" s="135"/>
      <c r="I28" s="135"/>
      <c r="J28" s="135"/>
      <c r="K28" s="588"/>
      <c r="L28" s="589"/>
      <c r="M28" s="376"/>
    </row>
    <row r="29" spans="2:13" ht="6.6" customHeight="1" x14ac:dyDescent="0.25">
      <c r="B29" s="377"/>
      <c r="C29" s="135"/>
      <c r="D29" s="135"/>
      <c r="E29" s="135"/>
      <c r="F29" s="135"/>
      <c r="G29" s="135"/>
      <c r="H29" s="135"/>
      <c r="I29" s="135"/>
      <c r="J29" s="135"/>
      <c r="K29" s="135"/>
      <c r="L29" s="135"/>
      <c r="M29" s="376"/>
    </row>
    <row r="30" spans="2:13" ht="15.75" x14ac:dyDescent="0.25">
      <c r="B30" s="377"/>
      <c r="C30" s="587" t="s">
        <v>155</v>
      </c>
      <c r="D30" s="587"/>
      <c r="E30" s="587"/>
      <c r="F30" s="587"/>
      <c r="G30" s="587"/>
      <c r="H30" s="587"/>
      <c r="I30" s="135"/>
      <c r="J30" s="135"/>
      <c r="K30" s="135"/>
      <c r="L30" s="135"/>
      <c r="M30" s="376"/>
    </row>
    <row r="31" spans="2:13" ht="6.6" customHeight="1" thickBot="1" x14ac:dyDescent="0.3">
      <c r="B31" s="377"/>
      <c r="C31" s="135"/>
      <c r="D31" s="135"/>
      <c r="E31" s="135"/>
      <c r="F31" s="135"/>
      <c r="G31" s="135"/>
      <c r="H31" s="135"/>
      <c r="I31" s="135"/>
      <c r="J31" s="135"/>
      <c r="K31" s="135"/>
      <c r="L31" s="135"/>
      <c r="M31" s="376"/>
    </row>
    <row r="32" spans="2:13" ht="16.5" thickBot="1" x14ac:dyDescent="0.3">
      <c r="B32" s="377"/>
      <c r="C32" s="135"/>
      <c r="D32" s="135"/>
      <c r="E32" s="135"/>
      <c r="F32" s="135"/>
      <c r="G32" s="135"/>
      <c r="H32" s="135"/>
      <c r="I32" s="135"/>
      <c r="J32" s="396" t="s">
        <v>154</v>
      </c>
      <c r="K32" s="563"/>
      <c r="L32" s="564"/>
      <c r="M32" s="376"/>
    </row>
    <row r="33" spans="2:13" ht="6.6" customHeight="1" thickBot="1" x14ac:dyDescent="0.3">
      <c r="B33" s="377"/>
      <c r="C33" s="135"/>
      <c r="D33" s="135"/>
      <c r="E33" s="135"/>
      <c r="F33" s="135"/>
      <c r="G33" s="135"/>
      <c r="H33" s="135"/>
      <c r="I33" s="135"/>
      <c r="J33" s="136"/>
      <c r="K33" s="136"/>
      <c r="L33" s="136"/>
      <c r="M33" s="376"/>
    </row>
    <row r="34" spans="2:13" ht="16.5" thickBot="1" x14ac:dyDescent="0.3">
      <c r="B34" s="377"/>
      <c r="C34" s="135"/>
      <c r="D34" s="135"/>
      <c r="E34" s="135"/>
      <c r="F34" s="135"/>
      <c r="G34" s="135"/>
      <c r="H34" s="135"/>
      <c r="I34" s="135"/>
      <c r="J34" s="396" t="s">
        <v>152</v>
      </c>
      <c r="K34" s="563"/>
      <c r="L34" s="564"/>
      <c r="M34" s="376"/>
    </row>
    <row r="35" spans="2:13" ht="6.6" customHeight="1" thickBot="1" x14ac:dyDescent="0.3">
      <c r="B35" s="377"/>
      <c r="C35" s="135"/>
      <c r="D35" s="135"/>
      <c r="E35" s="135"/>
      <c r="F35" s="135"/>
      <c r="G35" s="135"/>
      <c r="H35" s="135"/>
      <c r="I35" s="135"/>
      <c r="J35" s="136"/>
      <c r="K35" s="136"/>
      <c r="L35" s="136"/>
      <c r="M35" s="376"/>
    </row>
    <row r="36" spans="2:13" ht="16.5" thickBot="1" x14ac:dyDescent="0.3">
      <c r="B36" s="377"/>
      <c r="C36" s="392" t="s">
        <v>151</v>
      </c>
      <c r="E36" s="389"/>
      <c r="F36" s="389"/>
      <c r="G36" s="135"/>
      <c r="H36" s="135"/>
      <c r="I36" s="135"/>
      <c r="J36" s="136"/>
      <c r="K36" s="561"/>
      <c r="L36" s="562"/>
      <c r="M36" s="376"/>
    </row>
    <row r="37" spans="2:13" ht="6.6" customHeight="1" thickBot="1" x14ac:dyDescent="0.3">
      <c r="B37" s="377"/>
      <c r="C37" s="135"/>
      <c r="D37" s="135"/>
      <c r="E37" s="135"/>
      <c r="F37" s="135"/>
      <c r="G37" s="135"/>
      <c r="H37" s="135"/>
      <c r="I37" s="135"/>
      <c r="J37" s="136"/>
      <c r="K37" s="136"/>
      <c r="L37" s="136"/>
      <c r="M37" s="376"/>
    </row>
    <row r="38" spans="2:13" ht="16.5" thickBot="1" x14ac:dyDescent="0.3">
      <c r="B38" s="377"/>
      <c r="C38" s="584" t="s">
        <v>150</v>
      </c>
      <c r="D38" s="584"/>
      <c r="E38" s="584"/>
      <c r="F38" s="584"/>
      <c r="G38" s="584"/>
      <c r="H38" s="584"/>
      <c r="I38" s="584"/>
      <c r="J38" s="584"/>
      <c r="K38" s="563" t="s">
        <v>11</v>
      </c>
      <c r="L38" s="564"/>
      <c r="M38" s="376"/>
    </row>
    <row r="39" spans="2:13" ht="15.4" customHeight="1" x14ac:dyDescent="0.25">
      <c r="B39" s="377"/>
      <c r="C39" s="584"/>
      <c r="D39" s="584"/>
      <c r="E39" s="584"/>
      <c r="F39" s="584"/>
      <c r="G39" s="584"/>
      <c r="H39" s="584"/>
      <c r="I39" s="584"/>
      <c r="J39" s="584"/>
      <c r="K39" s="135"/>
      <c r="L39" s="135"/>
      <c r="M39" s="376"/>
    </row>
    <row r="40" spans="2:13" ht="16.5" thickBot="1" x14ac:dyDescent="0.3">
      <c r="B40" s="377"/>
      <c r="C40" s="565" t="s">
        <v>148</v>
      </c>
      <c r="D40" s="565"/>
      <c r="E40" s="565"/>
      <c r="F40" s="565"/>
      <c r="G40" s="135"/>
      <c r="H40" s="135"/>
      <c r="I40" s="135"/>
      <c r="J40" s="135"/>
      <c r="K40" s="135"/>
      <c r="L40" s="135"/>
      <c r="M40" s="376"/>
    </row>
    <row r="41" spans="2:13" x14ac:dyDescent="0.25">
      <c r="B41" s="377"/>
      <c r="C41" s="380"/>
      <c r="D41" s="550"/>
      <c r="E41" s="551"/>
      <c r="F41" s="551"/>
      <c r="G41" s="551"/>
      <c r="H41" s="551"/>
      <c r="I41" s="551"/>
      <c r="J41" s="551"/>
      <c r="K41" s="551"/>
      <c r="L41" s="552"/>
      <c r="M41" s="376"/>
    </row>
    <row r="42" spans="2:13" x14ac:dyDescent="0.25">
      <c r="B42" s="377"/>
      <c r="C42" s="135"/>
      <c r="D42" s="553"/>
      <c r="E42" s="554"/>
      <c r="F42" s="554"/>
      <c r="G42" s="554"/>
      <c r="H42" s="554"/>
      <c r="I42" s="554"/>
      <c r="J42" s="554"/>
      <c r="K42" s="554"/>
      <c r="L42" s="555"/>
      <c r="M42" s="376"/>
    </row>
    <row r="43" spans="2:13" x14ac:dyDescent="0.25">
      <c r="B43" s="377"/>
      <c r="C43" s="135"/>
      <c r="D43" s="553"/>
      <c r="E43" s="554"/>
      <c r="F43" s="554"/>
      <c r="G43" s="554"/>
      <c r="H43" s="554"/>
      <c r="I43" s="554"/>
      <c r="J43" s="554"/>
      <c r="K43" s="554"/>
      <c r="L43" s="555"/>
      <c r="M43" s="376"/>
    </row>
    <row r="44" spans="2:13" x14ac:dyDescent="0.25">
      <c r="B44" s="377"/>
      <c r="C44" s="135"/>
      <c r="D44" s="553"/>
      <c r="E44" s="554"/>
      <c r="F44" s="554"/>
      <c r="G44" s="554"/>
      <c r="H44" s="554"/>
      <c r="I44" s="554"/>
      <c r="J44" s="554"/>
      <c r="K44" s="554"/>
      <c r="L44" s="555"/>
      <c r="M44" s="376"/>
    </row>
    <row r="45" spans="2:13" x14ac:dyDescent="0.25">
      <c r="B45" s="377"/>
      <c r="C45" s="135"/>
      <c r="D45" s="553"/>
      <c r="E45" s="554"/>
      <c r="F45" s="554"/>
      <c r="G45" s="554"/>
      <c r="H45" s="554"/>
      <c r="I45" s="554"/>
      <c r="J45" s="554"/>
      <c r="K45" s="554"/>
      <c r="L45" s="555"/>
      <c r="M45" s="376"/>
    </row>
    <row r="46" spans="2:13" ht="15.75" thickBot="1" x14ac:dyDescent="0.3">
      <c r="B46" s="377"/>
      <c r="C46" s="135"/>
      <c r="D46" s="556"/>
      <c r="E46" s="557"/>
      <c r="F46" s="557"/>
      <c r="G46" s="557"/>
      <c r="H46" s="557"/>
      <c r="I46" s="557"/>
      <c r="J46" s="557"/>
      <c r="K46" s="557"/>
      <c r="L46" s="558"/>
      <c r="M46" s="376"/>
    </row>
    <row r="47" spans="2:13" ht="7.5" customHeight="1" thickBot="1" x14ac:dyDescent="0.3">
      <c r="B47" s="377"/>
      <c r="C47" s="380"/>
      <c r="D47" s="135"/>
      <c r="E47" s="135"/>
      <c r="F47" s="135"/>
      <c r="G47" s="135"/>
      <c r="H47" s="135"/>
      <c r="I47" s="135"/>
      <c r="J47" s="135"/>
      <c r="K47" s="135"/>
      <c r="L47" s="135"/>
      <c r="M47" s="376"/>
    </row>
    <row r="48" spans="2:13" ht="16.5" thickBot="1" x14ac:dyDescent="0.3">
      <c r="B48" s="377"/>
      <c r="C48" s="587" t="s">
        <v>149</v>
      </c>
      <c r="D48" s="587"/>
      <c r="E48" s="587"/>
      <c r="F48" s="136"/>
      <c r="G48" s="135"/>
      <c r="H48" s="135"/>
      <c r="I48" s="135"/>
      <c r="J48" s="135"/>
      <c r="K48" s="585" t="s">
        <v>11</v>
      </c>
      <c r="L48" s="586"/>
      <c r="M48" s="376"/>
    </row>
    <row r="49" spans="2:13" ht="7.5" customHeight="1" x14ac:dyDescent="0.25">
      <c r="B49" s="377"/>
      <c r="C49" s="136"/>
      <c r="D49" s="136"/>
      <c r="E49" s="136"/>
      <c r="F49" s="136"/>
      <c r="G49" s="135"/>
      <c r="H49" s="135"/>
      <c r="I49" s="135"/>
      <c r="J49" s="135"/>
      <c r="K49" s="135"/>
      <c r="L49" s="135"/>
      <c r="M49" s="376"/>
    </row>
    <row r="50" spans="2:13" ht="16.5" thickBot="1" x14ac:dyDescent="0.3">
      <c r="B50" s="377"/>
      <c r="C50" s="565" t="s">
        <v>148</v>
      </c>
      <c r="D50" s="565"/>
      <c r="E50" s="565"/>
      <c r="F50" s="565"/>
      <c r="G50" s="135"/>
      <c r="H50" s="135"/>
      <c r="I50" s="135"/>
      <c r="J50" s="135"/>
      <c r="K50" s="135"/>
      <c r="L50" s="135"/>
      <c r="M50" s="376"/>
    </row>
    <row r="51" spans="2:13" x14ac:dyDescent="0.25">
      <c r="B51" s="377"/>
      <c r="C51" s="135"/>
      <c r="D51" s="575"/>
      <c r="E51" s="576"/>
      <c r="F51" s="576"/>
      <c r="G51" s="576"/>
      <c r="H51" s="576"/>
      <c r="I51" s="576"/>
      <c r="J51" s="576"/>
      <c r="K51" s="576"/>
      <c r="L51" s="577"/>
      <c r="M51" s="376"/>
    </row>
    <row r="52" spans="2:13" x14ac:dyDescent="0.25">
      <c r="B52" s="377"/>
      <c r="C52" s="135"/>
      <c r="D52" s="578"/>
      <c r="E52" s="579"/>
      <c r="F52" s="579"/>
      <c r="G52" s="579"/>
      <c r="H52" s="579"/>
      <c r="I52" s="579"/>
      <c r="J52" s="579"/>
      <c r="K52" s="579"/>
      <c r="L52" s="580"/>
      <c r="M52" s="376"/>
    </row>
    <row r="53" spans="2:13" x14ac:dyDescent="0.25">
      <c r="B53" s="377"/>
      <c r="C53" s="135"/>
      <c r="D53" s="578"/>
      <c r="E53" s="579"/>
      <c r="F53" s="579"/>
      <c r="G53" s="579"/>
      <c r="H53" s="579"/>
      <c r="I53" s="579"/>
      <c r="J53" s="579"/>
      <c r="K53" s="579"/>
      <c r="L53" s="580"/>
      <c r="M53" s="376"/>
    </row>
    <row r="54" spans="2:13" x14ac:dyDescent="0.25">
      <c r="B54" s="377"/>
      <c r="C54" s="135"/>
      <c r="D54" s="578"/>
      <c r="E54" s="579"/>
      <c r="F54" s="579"/>
      <c r="G54" s="579"/>
      <c r="H54" s="579"/>
      <c r="I54" s="579"/>
      <c r="J54" s="579"/>
      <c r="K54" s="579"/>
      <c r="L54" s="580"/>
      <c r="M54" s="376"/>
    </row>
    <row r="55" spans="2:13" x14ac:dyDescent="0.25">
      <c r="B55" s="377"/>
      <c r="C55" s="135"/>
      <c r="D55" s="578"/>
      <c r="E55" s="579"/>
      <c r="F55" s="579"/>
      <c r="G55" s="579"/>
      <c r="H55" s="579"/>
      <c r="I55" s="579"/>
      <c r="J55" s="579"/>
      <c r="K55" s="579"/>
      <c r="L55" s="580"/>
      <c r="M55" s="376"/>
    </row>
    <row r="56" spans="2:13" ht="15.75" thickBot="1" x14ac:dyDescent="0.3">
      <c r="B56" s="377"/>
      <c r="C56" s="135"/>
      <c r="D56" s="581"/>
      <c r="E56" s="582"/>
      <c r="F56" s="582"/>
      <c r="G56" s="582"/>
      <c r="H56" s="582"/>
      <c r="I56" s="582"/>
      <c r="J56" s="582"/>
      <c r="K56" s="582"/>
      <c r="L56" s="583"/>
      <c r="M56" s="376"/>
    </row>
    <row r="57" spans="2:13" ht="5.0999999999999996" customHeight="1" thickBot="1" x14ac:dyDescent="0.3">
      <c r="B57" s="377"/>
      <c r="C57" s="135"/>
      <c r="D57" s="135"/>
      <c r="E57" s="135"/>
      <c r="F57" s="135"/>
      <c r="G57" s="135"/>
      <c r="H57" s="135"/>
      <c r="I57" s="135"/>
      <c r="J57" s="135"/>
      <c r="K57" s="135"/>
      <c r="L57" s="135"/>
      <c r="M57" s="376"/>
    </row>
    <row r="58" spans="2:13" ht="16.5" thickBot="1" x14ac:dyDescent="0.3">
      <c r="B58" s="377"/>
      <c r="C58" s="587" t="s">
        <v>186</v>
      </c>
      <c r="D58" s="587"/>
      <c r="E58" s="587"/>
      <c r="F58" s="587"/>
      <c r="G58" s="587"/>
      <c r="H58" s="587"/>
      <c r="I58" s="587"/>
      <c r="J58" s="136"/>
      <c r="K58" s="563" t="s">
        <v>11</v>
      </c>
      <c r="L58" s="564"/>
      <c r="M58" s="376"/>
    </row>
    <row r="59" spans="2:13" ht="7.5" customHeight="1" x14ac:dyDescent="0.25">
      <c r="B59" s="377"/>
      <c r="C59" s="136"/>
      <c r="D59" s="136"/>
      <c r="E59" s="136"/>
      <c r="F59" s="136"/>
      <c r="G59" s="136"/>
      <c r="H59" s="136"/>
      <c r="I59" s="136"/>
      <c r="J59" s="136"/>
      <c r="K59" s="136"/>
      <c r="L59" s="136"/>
      <c r="M59" s="376"/>
    </row>
    <row r="60" spans="2:13" ht="16.5" thickBot="1" x14ac:dyDescent="0.3">
      <c r="B60" s="377"/>
      <c r="C60" s="565" t="s">
        <v>148</v>
      </c>
      <c r="D60" s="565"/>
      <c r="E60" s="565"/>
      <c r="F60" s="565"/>
      <c r="G60" s="565"/>
      <c r="H60" s="565"/>
      <c r="I60" s="565"/>
      <c r="J60" s="565"/>
      <c r="K60" s="565"/>
      <c r="L60" s="565"/>
      <c r="M60" s="376"/>
    </row>
    <row r="61" spans="2:13" x14ac:dyDescent="0.25">
      <c r="B61" s="377"/>
      <c r="C61" s="135"/>
      <c r="D61" s="550"/>
      <c r="E61" s="551"/>
      <c r="F61" s="551"/>
      <c r="G61" s="551"/>
      <c r="H61" s="551"/>
      <c r="I61" s="551"/>
      <c r="J61" s="551"/>
      <c r="K61" s="551"/>
      <c r="L61" s="552"/>
      <c r="M61" s="376"/>
    </row>
    <row r="62" spans="2:13" x14ac:dyDescent="0.25">
      <c r="B62" s="377"/>
      <c r="C62" s="135"/>
      <c r="D62" s="553"/>
      <c r="E62" s="554"/>
      <c r="F62" s="554"/>
      <c r="G62" s="554"/>
      <c r="H62" s="554"/>
      <c r="I62" s="554"/>
      <c r="J62" s="554"/>
      <c r="K62" s="554"/>
      <c r="L62" s="555"/>
      <c r="M62" s="376"/>
    </row>
    <row r="63" spans="2:13" x14ac:dyDescent="0.25">
      <c r="B63" s="377"/>
      <c r="C63" s="135"/>
      <c r="D63" s="553"/>
      <c r="E63" s="554"/>
      <c r="F63" s="554"/>
      <c r="G63" s="554"/>
      <c r="H63" s="554"/>
      <c r="I63" s="554"/>
      <c r="J63" s="554"/>
      <c r="K63" s="554"/>
      <c r="L63" s="555"/>
      <c r="M63" s="376"/>
    </row>
    <row r="64" spans="2:13" x14ac:dyDescent="0.25">
      <c r="B64" s="377"/>
      <c r="C64" s="135"/>
      <c r="D64" s="553"/>
      <c r="E64" s="554"/>
      <c r="F64" s="554"/>
      <c r="G64" s="554"/>
      <c r="H64" s="554"/>
      <c r="I64" s="554"/>
      <c r="J64" s="554"/>
      <c r="K64" s="554"/>
      <c r="L64" s="555"/>
      <c r="M64" s="376"/>
    </row>
    <row r="65" spans="2:13" x14ac:dyDescent="0.25">
      <c r="B65" s="377"/>
      <c r="C65" s="135"/>
      <c r="D65" s="553"/>
      <c r="E65" s="554"/>
      <c r="F65" s="554"/>
      <c r="G65" s="554"/>
      <c r="H65" s="554"/>
      <c r="I65" s="554"/>
      <c r="J65" s="554"/>
      <c r="K65" s="554"/>
      <c r="L65" s="555"/>
      <c r="M65" s="376"/>
    </row>
    <row r="66" spans="2:13" ht="15.75" thickBot="1" x14ac:dyDescent="0.3">
      <c r="B66" s="377"/>
      <c r="C66" s="135"/>
      <c r="D66" s="556"/>
      <c r="E66" s="557"/>
      <c r="F66" s="557"/>
      <c r="G66" s="557"/>
      <c r="H66" s="557"/>
      <c r="I66" s="557"/>
      <c r="J66" s="557"/>
      <c r="K66" s="557"/>
      <c r="L66" s="558"/>
      <c r="M66" s="376"/>
    </row>
    <row r="67" spans="2:13" ht="6.6" customHeight="1" x14ac:dyDescent="0.25">
      <c r="B67" s="377"/>
      <c r="C67" s="135"/>
      <c r="D67" s="135"/>
      <c r="E67" s="135"/>
      <c r="F67" s="135"/>
      <c r="G67" s="135"/>
      <c r="H67" s="135"/>
      <c r="I67" s="135"/>
      <c r="J67" s="135"/>
      <c r="K67" s="135"/>
      <c r="L67" s="135"/>
      <c r="M67" s="376"/>
    </row>
    <row r="68" spans="2:13" ht="4.5" customHeight="1" x14ac:dyDescent="0.25">
      <c r="B68" s="377"/>
      <c r="C68" s="136"/>
      <c r="D68" s="136"/>
      <c r="E68" s="136"/>
      <c r="F68" s="136"/>
      <c r="G68" s="136"/>
      <c r="H68" s="136"/>
      <c r="I68" s="136"/>
      <c r="J68" s="136"/>
      <c r="K68" s="136"/>
      <c r="L68" s="136"/>
      <c r="M68" s="376"/>
    </row>
    <row r="69" spans="2:13" ht="37.15" customHeight="1" thickBot="1" x14ac:dyDescent="0.3">
      <c r="B69" s="377"/>
      <c r="C69" s="584" t="s">
        <v>176</v>
      </c>
      <c r="D69" s="584"/>
      <c r="E69" s="584"/>
      <c r="F69" s="584"/>
      <c r="G69" s="584"/>
      <c r="H69" s="584"/>
      <c r="I69" s="584"/>
      <c r="J69" s="584"/>
      <c r="K69" s="584"/>
      <c r="L69" s="584"/>
      <c r="M69" s="376"/>
    </row>
    <row r="70" spans="2:13" x14ac:dyDescent="0.25">
      <c r="B70" s="377"/>
      <c r="C70" s="135"/>
      <c r="D70" s="550"/>
      <c r="E70" s="551"/>
      <c r="F70" s="551"/>
      <c r="G70" s="551"/>
      <c r="H70" s="551"/>
      <c r="I70" s="551"/>
      <c r="J70" s="551"/>
      <c r="K70" s="551"/>
      <c r="L70" s="552"/>
      <c r="M70" s="376"/>
    </row>
    <row r="71" spans="2:13" x14ac:dyDescent="0.25">
      <c r="B71" s="377"/>
      <c r="C71" s="135"/>
      <c r="D71" s="553"/>
      <c r="E71" s="554"/>
      <c r="F71" s="554"/>
      <c r="G71" s="554"/>
      <c r="H71" s="554"/>
      <c r="I71" s="554"/>
      <c r="J71" s="554"/>
      <c r="K71" s="554"/>
      <c r="L71" s="555"/>
      <c r="M71" s="376"/>
    </row>
    <row r="72" spans="2:13" x14ac:dyDescent="0.25">
      <c r="B72" s="377"/>
      <c r="C72" s="387"/>
      <c r="D72" s="553"/>
      <c r="E72" s="554"/>
      <c r="F72" s="554"/>
      <c r="G72" s="554"/>
      <c r="H72" s="554"/>
      <c r="I72" s="554"/>
      <c r="J72" s="554"/>
      <c r="K72" s="554"/>
      <c r="L72" s="555"/>
      <c r="M72" s="376"/>
    </row>
    <row r="73" spans="2:13" ht="15.75" thickBot="1" x14ac:dyDescent="0.3">
      <c r="B73" s="377"/>
      <c r="C73" s="135"/>
      <c r="D73" s="556"/>
      <c r="E73" s="557"/>
      <c r="F73" s="557"/>
      <c r="G73" s="557"/>
      <c r="H73" s="557"/>
      <c r="I73" s="557"/>
      <c r="J73" s="557"/>
      <c r="K73" s="557"/>
      <c r="L73" s="558"/>
      <c r="M73" s="376"/>
    </row>
    <row r="74" spans="2:13" s="384" customFormat="1" ht="6" customHeight="1" thickBot="1" x14ac:dyDescent="0.3">
      <c r="B74" s="383"/>
      <c r="C74" s="137"/>
      <c r="D74" s="385"/>
      <c r="E74" s="385"/>
      <c r="F74" s="385"/>
      <c r="G74" s="385"/>
      <c r="H74" s="385"/>
      <c r="I74" s="385"/>
      <c r="J74" s="385"/>
      <c r="K74" s="385"/>
      <c r="L74" s="385"/>
      <c r="M74" s="386"/>
    </row>
    <row r="75" spans="2:13" ht="16.5" thickBot="1" x14ac:dyDescent="0.3">
      <c r="B75" s="377"/>
      <c r="C75" s="391" t="s">
        <v>167</v>
      </c>
      <c r="D75" s="391"/>
      <c r="E75" s="391"/>
      <c r="F75" s="391"/>
      <c r="G75" s="391"/>
      <c r="H75" s="391"/>
      <c r="I75" s="136"/>
      <c r="J75" s="136"/>
      <c r="K75" s="563" t="s">
        <v>11</v>
      </c>
      <c r="L75" s="564"/>
      <c r="M75" s="376"/>
    </row>
    <row r="76" spans="2:13" ht="16.5" thickBot="1" x14ac:dyDescent="0.3">
      <c r="B76" s="377"/>
      <c r="C76" s="565" t="s">
        <v>166</v>
      </c>
      <c r="D76" s="565"/>
      <c r="E76" s="565"/>
      <c r="F76" s="565"/>
      <c r="G76" s="565"/>
      <c r="H76" s="565"/>
      <c r="I76" s="565"/>
      <c r="J76" s="565"/>
      <c r="K76" s="565"/>
      <c r="L76" s="565"/>
      <c r="M76" s="376"/>
    </row>
    <row r="77" spans="2:13" x14ac:dyDescent="0.25">
      <c r="B77" s="377"/>
      <c r="D77" s="566"/>
      <c r="E77" s="567"/>
      <c r="F77" s="567"/>
      <c r="G77" s="567"/>
      <c r="H77" s="567"/>
      <c r="I77" s="567"/>
      <c r="J77" s="567"/>
      <c r="K77" s="567"/>
      <c r="L77" s="568"/>
      <c r="M77" s="376"/>
    </row>
    <row r="78" spans="2:13" x14ac:dyDescent="0.25">
      <c r="B78" s="377"/>
      <c r="D78" s="569"/>
      <c r="E78" s="570"/>
      <c r="F78" s="570"/>
      <c r="G78" s="570"/>
      <c r="H78" s="570"/>
      <c r="I78" s="570"/>
      <c r="J78" s="570"/>
      <c r="K78" s="570"/>
      <c r="L78" s="571"/>
      <c r="M78" s="376"/>
    </row>
    <row r="79" spans="2:13" x14ac:dyDescent="0.25">
      <c r="B79" s="377"/>
      <c r="D79" s="569"/>
      <c r="E79" s="570"/>
      <c r="F79" s="570"/>
      <c r="G79" s="570"/>
      <c r="H79" s="570"/>
      <c r="I79" s="570"/>
      <c r="J79" s="570"/>
      <c r="K79" s="570"/>
      <c r="L79" s="571"/>
      <c r="M79" s="376"/>
    </row>
    <row r="80" spans="2:13" x14ac:dyDescent="0.25">
      <c r="B80" s="377"/>
      <c r="D80" s="569"/>
      <c r="E80" s="570"/>
      <c r="F80" s="570"/>
      <c r="G80" s="570"/>
      <c r="H80" s="570"/>
      <c r="I80" s="570"/>
      <c r="J80" s="570"/>
      <c r="K80" s="570"/>
      <c r="L80" s="571"/>
      <c r="M80" s="376"/>
    </row>
    <row r="81" spans="2:13" x14ac:dyDescent="0.25">
      <c r="B81" s="377"/>
      <c r="D81" s="569"/>
      <c r="E81" s="570"/>
      <c r="F81" s="570"/>
      <c r="G81" s="570"/>
      <c r="H81" s="570"/>
      <c r="I81" s="570"/>
      <c r="J81" s="570"/>
      <c r="K81" s="570"/>
      <c r="L81" s="571"/>
      <c r="M81" s="376"/>
    </row>
    <row r="82" spans="2:13" ht="15.75" thickBot="1" x14ac:dyDescent="0.3">
      <c r="B82" s="377"/>
      <c r="D82" s="572"/>
      <c r="E82" s="573"/>
      <c r="F82" s="573"/>
      <c r="G82" s="573"/>
      <c r="H82" s="573"/>
      <c r="I82" s="573"/>
      <c r="J82" s="573"/>
      <c r="K82" s="573"/>
      <c r="L82" s="574"/>
      <c r="M82" s="376"/>
    </row>
    <row r="83" spans="2:13" ht="9" customHeight="1" x14ac:dyDescent="0.25">
      <c r="B83" s="377"/>
      <c r="C83" s="135"/>
      <c r="D83" s="135"/>
      <c r="E83" s="135"/>
      <c r="F83" s="135"/>
      <c r="G83" s="135"/>
      <c r="H83" s="135"/>
      <c r="I83" s="135"/>
      <c r="J83" s="135"/>
      <c r="K83" s="135"/>
      <c r="L83" s="135"/>
      <c r="M83" s="376"/>
    </row>
    <row r="84" spans="2:13" ht="15" customHeight="1" x14ac:dyDescent="0.25">
      <c r="B84" s="377"/>
      <c r="C84" s="559" t="s">
        <v>168</v>
      </c>
      <c r="D84" s="559"/>
      <c r="E84" s="559"/>
      <c r="F84" s="559"/>
      <c r="G84" s="559"/>
      <c r="H84" s="559"/>
      <c r="I84" s="559"/>
      <c r="J84" s="559"/>
      <c r="K84" s="559"/>
      <c r="L84" s="559"/>
      <c r="M84" s="390"/>
    </row>
    <row r="85" spans="2:13" ht="20.65" customHeight="1" x14ac:dyDescent="0.25">
      <c r="B85" s="377"/>
      <c r="C85" s="559"/>
      <c r="D85" s="559"/>
      <c r="E85" s="559"/>
      <c r="F85" s="559"/>
      <c r="G85" s="559"/>
      <c r="H85" s="559"/>
      <c r="I85" s="559"/>
      <c r="J85" s="559"/>
      <c r="K85" s="559"/>
      <c r="L85" s="559"/>
      <c r="M85" s="390"/>
    </row>
    <row r="86" spans="2:13" ht="6.6" customHeight="1" thickBot="1" x14ac:dyDescent="0.3">
      <c r="B86" s="377"/>
      <c r="C86" s="135"/>
      <c r="D86" s="135"/>
      <c r="E86" s="135"/>
      <c r="F86" s="135"/>
      <c r="G86" s="135"/>
      <c r="H86" s="135"/>
      <c r="I86" s="135"/>
      <c r="J86" s="135"/>
      <c r="K86" s="135"/>
      <c r="L86" s="135"/>
      <c r="M86" s="376"/>
    </row>
    <row r="87" spans="2:13" x14ac:dyDescent="0.25">
      <c r="B87" s="377"/>
      <c r="C87" s="550"/>
      <c r="D87" s="551"/>
      <c r="E87" s="551"/>
      <c r="F87" s="551"/>
      <c r="G87" s="551"/>
      <c r="H87" s="551"/>
      <c r="I87" s="551"/>
      <c r="J87" s="551"/>
      <c r="K87" s="551"/>
      <c r="L87" s="552"/>
      <c r="M87" s="376"/>
    </row>
    <row r="88" spans="2:13" x14ac:dyDescent="0.25">
      <c r="B88" s="377"/>
      <c r="C88" s="553"/>
      <c r="D88" s="554"/>
      <c r="E88" s="554"/>
      <c r="F88" s="554"/>
      <c r="G88" s="554"/>
      <c r="H88" s="554"/>
      <c r="I88" s="554"/>
      <c r="J88" s="554"/>
      <c r="K88" s="554"/>
      <c r="L88" s="555"/>
      <c r="M88" s="376"/>
    </row>
    <row r="89" spans="2:13" x14ac:dyDescent="0.25">
      <c r="B89" s="377"/>
      <c r="C89" s="553"/>
      <c r="D89" s="554"/>
      <c r="E89" s="554"/>
      <c r="F89" s="554"/>
      <c r="G89" s="554"/>
      <c r="H89" s="554"/>
      <c r="I89" s="554"/>
      <c r="J89" s="554"/>
      <c r="K89" s="554"/>
      <c r="L89" s="555"/>
      <c r="M89" s="376"/>
    </row>
    <row r="90" spans="2:13" x14ac:dyDescent="0.25">
      <c r="B90" s="377"/>
      <c r="C90" s="553"/>
      <c r="D90" s="554"/>
      <c r="E90" s="554"/>
      <c r="F90" s="554"/>
      <c r="G90" s="554"/>
      <c r="H90" s="554"/>
      <c r="I90" s="554"/>
      <c r="J90" s="554"/>
      <c r="K90" s="554"/>
      <c r="L90" s="555"/>
      <c r="M90" s="376"/>
    </row>
    <row r="91" spans="2:13" x14ac:dyDescent="0.25">
      <c r="B91" s="377"/>
      <c r="C91" s="553"/>
      <c r="D91" s="554"/>
      <c r="E91" s="554"/>
      <c r="F91" s="554"/>
      <c r="G91" s="554"/>
      <c r="H91" s="554"/>
      <c r="I91" s="554"/>
      <c r="J91" s="554"/>
      <c r="K91" s="554"/>
      <c r="L91" s="555"/>
      <c r="M91" s="376"/>
    </row>
    <row r="92" spans="2:13" x14ac:dyDescent="0.25">
      <c r="B92" s="377"/>
      <c r="C92" s="553"/>
      <c r="D92" s="554"/>
      <c r="E92" s="554"/>
      <c r="F92" s="554"/>
      <c r="G92" s="554"/>
      <c r="H92" s="554"/>
      <c r="I92" s="554"/>
      <c r="J92" s="554"/>
      <c r="K92" s="554"/>
      <c r="L92" s="555"/>
      <c r="M92" s="376"/>
    </row>
    <row r="93" spans="2:13" x14ac:dyDescent="0.25">
      <c r="B93" s="377"/>
      <c r="C93" s="553"/>
      <c r="D93" s="554"/>
      <c r="E93" s="554"/>
      <c r="F93" s="554"/>
      <c r="G93" s="554"/>
      <c r="H93" s="554"/>
      <c r="I93" s="554"/>
      <c r="J93" s="554"/>
      <c r="K93" s="554"/>
      <c r="L93" s="555"/>
      <c r="M93" s="376"/>
    </row>
    <row r="94" spans="2:13" x14ac:dyDescent="0.25">
      <c r="B94" s="377"/>
      <c r="C94" s="553"/>
      <c r="D94" s="554"/>
      <c r="E94" s="554"/>
      <c r="F94" s="554"/>
      <c r="G94" s="554"/>
      <c r="H94" s="554"/>
      <c r="I94" s="554"/>
      <c r="J94" s="554"/>
      <c r="K94" s="554"/>
      <c r="L94" s="555"/>
      <c r="M94" s="376"/>
    </row>
    <row r="95" spans="2:13" ht="15.75" thickBot="1" x14ac:dyDescent="0.3">
      <c r="B95" s="377"/>
      <c r="C95" s="556"/>
      <c r="D95" s="557"/>
      <c r="E95" s="557"/>
      <c r="F95" s="557"/>
      <c r="G95" s="557"/>
      <c r="H95" s="557"/>
      <c r="I95" s="557"/>
      <c r="J95" s="557"/>
      <c r="K95" s="557"/>
      <c r="L95" s="558"/>
      <c r="M95" s="376"/>
    </row>
    <row r="96" spans="2:13" ht="15.75" thickBot="1" x14ac:dyDescent="0.3">
      <c r="B96" s="375"/>
      <c r="C96" s="374"/>
      <c r="D96" s="374"/>
      <c r="E96" s="374"/>
      <c r="F96" s="374"/>
      <c r="G96" s="374"/>
      <c r="H96" s="374"/>
      <c r="I96" s="374"/>
      <c r="J96" s="374"/>
      <c r="K96" s="374"/>
      <c r="L96" s="374"/>
      <c r="M96" s="373"/>
    </row>
    <row r="97" spans="2:13" ht="34.9" customHeight="1" x14ac:dyDescent="0.25">
      <c r="B97" s="407"/>
      <c r="C97" s="408"/>
      <c r="D97" s="408"/>
      <c r="E97" s="408"/>
      <c r="F97" s="408"/>
      <c r="G97" s="408"/>
      <c r="H97" s="408"/>
      <c r="I97" s="408"/>
      <c r="J97" s="408"/>
      <c r="K97" s="408"/>
      <c r="L97" s="408"/>
      <c r="M97" s="409"/>
    </row>
    <row r="98" spans="2:13" ht="14.65" customHeight="1" x14ac:dyDescent="0.25">
      <c r="B98" s="544" t="s">
        <v>185</v>
      </c>
      <c r="C98" s="545"/>
      <c r="D98" s="545"/>
      <c r="E98" s="545"/>
      <c r="F98" s="545"/>
      <c r="G98" s="545"/>
      <c r="H98" s="545"/>
      <c r="I98" s="545"/>
      <c r="J98" s="545"/>
      <c r="K98" s="545"/>
      <c r="L98" s="545"/>
      <c r="M98" s="546"/>
    </row>
    <row r="99" spans="2:13" x14ac:dyDescent="0.25">
      <c r="B99" s="544"/>
      <c r="C99" s="545"/>
      <c r="D99" s="545"/>
      <c r="E99" s="545"/>
      <c r="F99" s="545"/>
      <c r="G99" s="545"/>
      <c r="H99" s="545"/>
      <c r="I99" s="545"/>
      <c r="J99" s="545"/>
      <c r="K99" s="545"/>
      <c r="L99" s="545"/>
      <c r="M99" s="546"/>
    </row>
    <row r="100" spans="2:13" x14ac:dyDescent="0.25">
      <c r="B100" s="544"/>
      <c r="C100" s="545"/>
      <c r="D100" s="545"/>
      <c r="E100" s="545"/>
      <c r="F100" s="545"/>
      <c r="G100" s="545"/>
      <c r="H100" s="545"/>
      <c r="I100" s="545"/>
      <c r="J100" s="545"/>
      <c r="K100" s="545"/>
      <c r="L100" s="545"/>
      <c r="M100" s="546"/>
    </row>
    <row r="101" spans="2:13" x14ac:dyDescent="0.25">
      <c r="B101" s="544"/>
      <c r="C101" s="545"/>
      <c r="D101" s="545"/>
      <c r="E101" s="545"/>
      <c r="F101" s="545"/>
      <c r="G101" s="545"/>
      <c r="H101" s="545"/>
      <c r="I101" s="545"/>
      <c r="J101" s="545"/>
      <c r="K101" s="545"/>
      <c r="L101" s="545"/>
      <c r="M101" s="546"/>
    </row>
    <row r="102" spans="2:13" x14ac:dyDescent="0.25">
      <c r="B102" s="544"/>
      <c r="C102" s="545"/>
      <c r="D102" s="545"/>
      <c r="E102" s="545"/>
      <c r="F102" s="545"/>
      <c r="G102" s="545"/>
      <c r="H102" s="545"/>
      <c r="I102" s="545"/>
      <c r="J102" s="545"/>
      <c r="K102" s="545"/>
      <c r="L102" s="545"/>
      <c r="M102" s="546"/>
    </row>
    <row r="103" spans="2:13" x14ac:dyDescent="0.25">
      <c r="B103" s="544"/>
      <c r="C103" s="545"/>
      <c r="D103" s="545"/>
      <c r="E103" s="545"/>
      <c r="F103" s="545"/>
      <c r="G103" s="545"/>
      <c r="H103" s="545"/>
      <c r="I103" s="545"/>
      <c r="J103" s="545"/>
      <c r="K103" s="545"/>
      <c r="L103" s="545"/>
      <c r="M103" s="546"/>
    </row>
    <row r="104" spans="2:13" ht="37.15" customHeight="1" thickBot="1" x14ac:dyDescent="0.3">
      <c r="B104" s="547"/>
      <c r="C104" s="548"/>
      <c r="D104" s="548"/>
      <c r="E104" s="548"/>
      <c r="F104" s="548"/>
      <c r="G104" s="548"/>
      <c r="H104" s="548"/>
      <c r="I104" s="548"/>
      <c r="J104" s="548"/>
      <c r="K104" s="548"/>
      <c r="L104" s="548"/>
      <c r="M104" s="549"/>
    </row>
  </sheetData>
  <sheetProtection algorithmName="SHA-512" hashValue="ot0I8a2mOEIO5gidjb7nazrNjBHb5A69ofWl00gBDYkV/xiocMGlbvqzNzR2ChBqMlVuDf+M/VZ1CDpe2UoMDg==" saltValue="zp2zfCwK/NSASO7pGQLDNg==" spinCount="100000" sheet="1" objects="1" scenarios="1"/>
  <mergeCells count="34">
    <mergeCell ref="H20:I20"/>
    <mergeCell ref="K28:L28"/>
    <mergeCell ref="C30:H30"/>
    <mergeCell ref="K32:L32"/>
    <mergeCell ref="B3:M3"/>
    <mergeCell ref="K16:L16"/>
    <mergeCell ref="C16:H16"/>
    <mergeCell ref="K18:L18"/>
    <mergeCell ref="C69:L69"/>
    <mergeCell ref="C50:F50"/>
    <mergeCell ref="K58:L58"/>
    <mergeCell ref="K34:L34"/>
    <mergeCell ref="K38:L38"/>
    <mergeCell ref="C40:F40"/>
    <mergeCell ref="K48:L48"/>
    <mergeCell ref="C48:E48"/>
    <mergeCell ref="C38:J39"/>
    <mergeCell ref="C58:I58"/>
    <mergeCell ref="B98:M104"/>
    <mergeCell ref="C87:L95"/>
    <mergeCell ref="C84:L85"/>
    <mergeCell ref="F2:M2"/>
    <mergeCell ref="K36:L36"/>
    <mergeCell ref="K75:L75"/>
    <mergeCell ref="C76:L76"/>
    <mergeCell ref="D77:L82"/>
    <mergeCell ref="I21:L26"/>
    <mergeCell ref="C7:L14"/>
    <mergeCell ref="D41:L46"/>
    <mergeCell ref="D51:L56"/>
    <mergeCell ref="D61:L66"/>
    <mergeCell ref="C60:L60"/>
    <mergeCell ref="C18:H18"/>
    <mergeCell ref="D70:L73"/>
  </mergeCells>
  <conditionalFormatting sqref="D41">
    <cfRule type="expression" dxfId="38" priority="352">
      <formula>$K$38="No"</formula>
    </cfRule>
  </conditionalFormatting>
  <conditionalFormatting sqref="D51">
    <cfRule type="expression" dxfId="37" priority="354">
      <formula>$K$48="No"</formula>
    </cfRule>
  </conditionalFormatting>
  <conditionalFormatting sqref="D61">
    <cfRule type="expression" dxfId="36" priority="355">
      <formula>$K$58="No"</formula>
    </cfRule>
  </conditionalFormatting>
  <conditionalFormatting sqref="D70">
    <cfRule type="expression" dxfId="35" priority="359">
      <formula>#REF!&lt;100%</formula>
    </cfRule>
  </conditionalFormatting>
  <conditionalFormatting sqref="D77:L82">
    <cfRule type="expression" dxfId="34" priority="3">
      <formula>"K74="""""</formula>
    </cfRule>
    <cfRule type="expression" dxfId="33" priority="4">
      <formula>K75="No"</formula>
    </cfRule>
  </conditionalFormatting>
  <conditionalFormatting sqref="K18:L18 K28:L28">
    <cfRule type="expression" dxfId="32" priority="2">
      <formula>$K$16="No"</formula>
    </cfRule>
  </conditionalFormatting>
  <conditionalFormatting sqref="I21:L26">
    <cfRule type="expression" dxfId="31" priority="1">
      <formula>$K$16="No"</formula>
    </cfRule>
  </conditionalFormatting>
  <pageMargins left="0.7" right="0.7" top="0.75" bottom="0.75" header="0.3" footer="0.3"/>
  <pageSetup scale="63"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 (2)'!$D$8:$D$9</xm:f>
          </x14:formula1>
          <xm:sqref>K58:L58 K75:L75 K16:L16 K38:L38 K48:L48</xm:sqref>
        </x14:dataValidation>
        <x14:dataValidation type="list" allowBlank="1" showInputMessage="1" showErrorMessage="1">
          <x14:formula1>
            <xm:f>'Dropdowns (2)'!$B$13:$B$15</xm:f>
          </x14:formula1>
          <xm:sqref>K32:L32 K34:L34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10"/>
  <sheetViews>
    <sheetView showGridLines="0" zoomScale="85" zoomScaleNormal="85" workbookViewId="0">
      <selection activeCell="A2" sqref="A2"/>
    </sheetView>
  </sheetViews>
  <sheetFormatPr defaultColWidth="9.42578125" defaultRowHeight="15" x14ac:dyDescent="0.25"/>
  <cols>
    <col min="1" max="1" width="28.42578125" style="2" customWidth="1"/>
    <col min="2" max="2" width="2.42578125" style="2" customWidth="1"/>
    <col min="3" max="3" width="7.42578125" style="2" customWidth="1"/>
    <col min="4" max="4" width="1.28515625" style="2" customWidth="1"/>
    <col min="5" max="5" width="22.7109375" style="2" customWidth="1"/>
    <col min="6" max="6" width="18.7109375" style="2" customWidth="1"/>
    <col min="7" max="11" width="9.5703125" style="2" bestFit="1" customWidth="1"/>
    <col min="12" max="12" width="40.42578125" style="2" customWidth="1"/>
    <col min="13" max="13" width="11.42578125" style="2" customWidth="1"/>
    <col min="14" max="14" width="19" style="2" customWidth="1"/>
    <col min="15" max="15" width="4" style="2" customWidth="1"/>
    <col min="16" max="16" width="22.7109375" style="2" customWidth="1"/>
    <col min="17" max="17" width="15.42578125" style="2" bestFit="1" customWidth="1"/>
    <col min="18" max="22" width="9.5703125" style="2" bestFit="1" customWidth="1"/>
    <col min="23" max="23" width="40.42578125" style="2" customWidth="1"/>
    <col min="24" max="24" width="11.42578125" style="2" customWidth="1"/>
    <col min="25" max="25" width="14.28515625" style="2" bestFit="1" customWidth="1"/>
    <col min="26" max="16384" width="9.42578125" style="2"/>
  </cols>
  <sheetData>
    <row r="2" spans="1:25" ht="54.75" customHeight="1" x14ac:dyDescent="0.25">
      <c r="E2" s="307" t="s">
        <v>139</v>
      </c>
      <c r="F2" s="355">
        <v>1</v>
      </c>
    </row>
    <row r="3" spans="1:25" ht="15.75" thickBot="1" x14ac:dyDescent="0.3"/>
    <row r="4" spans="1:25" ht="23.25" x14ac:dyDescent="0.35">
      <c r="C4" s="614" t="s">
        <v>130</v>
      </c>
      <c r="E4" s="611" t="s">
        <v>131</v>
      </c>
      <c r="F4" s="612"/>
      <c r="G4" s="612"/>
      <c r="H4" s="612"/>
      <c r="I4" s="612"/>
      <c r="J4" s="612"/>
      <c r="K4" s="612"/>
      <c r="L4" s="612"/>
      <c r="M4" s="612"/>
      <c r="N4" s="613"/>
      <c r="P4" s="611" t="s">
        <v>132</v>
      </c>
      <c r="Q4" s="612"/>
      <c r="R4" s="612"/>
      <c r="S4" s="612"/>
      <c r="T4" s="612"/>
      <c r="U4" s="612"/>
      <c r="V4" s="612"/>
      <c r="W4" s="612"/>
      <c r="X4" s="612"/>
      <c r="Y4" s="613"/>
    </row>
    <row r="5" spans="1:25" ht="21" customHeight="1" thickBot="1" x14ac:dyDescent="0.35">
      <c r="C5" s="615"/>
      <c r="E5" s="617" t="s">
        <v>140</v>
      </c>
      <c r="F5" s="618"/>
      <c r="G5" s="609"/>
      <c r="H5" s="610"/>
      <c r="I5" s="607"/>
      <c r="J5" s="607"/>
      <c r="K5" s="607"/>
      <c r="L5" s="607"/>
      <c r="M5" s="607"/>
      <c r="N5" s="608"/>
      <c r="P5" s="617" t="s">
        <v>140</v>
      </c>
      <c r="Q5" s="618"/>
      <c r="R5" s="609"/>
      <c r="S5" s="610"/>
      <c r="T5" s="607"/>
      <c r="U5" s="607"/>
      <c r="V5" s="607"/>
      <c r="W5" s="607"/>
      <c r="X5" s="607"/>
      <c r="Y5" s="608"/>
    </row>
    <row r="6" spans="1:25" ht="18.75" customHeight="1" x14ac:dyDescent="0.25">
      <c r="C6" s="615"/>
      <c r="E6" s="622" t="s">
        <v>60</v>
      </c>
      <c r="F6" s="429" t="s">
        <v>34</v>
      </c>
      <c r="G6" s="623" t="s">
        <v>129</v>
      </c>
      <c r="H6" s="594"/>
      <c r="I6" s="594"/>
      <c r="J6" s="594"/>
      <c r="K6" s="594"/>
      <c r="L6" s="594"/>
      <c r="M6" s="595"/>
      <c r="N6" s="600" t="s">
        <v>76</v>
      </c>
      <c r="P6" s="596" t="s">
        <v>60</v>
      </c>
      <c r="Q6" s="598" t="s">
        <v>34</v>
      </c>
      <c r="R6" s="593" t="s">
        <v>118</v>
      </c>
      <c r="S6" s="594"/>
      <c r="T6" s="594"/>
      <c r="U6" s="594"/>
      <c r="V6" s="594"/>
      <c r="W6" s="594"/>
      <c r="X6" s="595"/>
      <c r="Y6" s="600" t="s">
        <v>76</v>
      </c>
    </row>
    <row r="7" spans="1:25" x14ac:dyDescent="0.25">
      <c r="C7" s="615"/>
      <c r="E7" s="622"/>
      <c r="F7" s="429"/>
      <c r="G7" s="363" t="s">
        <v>119</v>
      </c>
      <c r="H7" s="297" t="s">
        <v>120</v>
      </c>
      <c r="I7" s="297" t="s">
        <v>121</v>
      </c>
      <c r="J7" s="297" t="s">
        <v>122</v>
      </c>
      <c r="K7" s="297" t="s">
        <v>123</v>
      </c>
      <c r="L7" s="297" t="s">
        <v>35</v>
      </c>
      <c r="M7" s="298" t="s">
        <v>72</v>
      </c>
      <c r="N7" s="601"/>
      <c r="P7" s="597"/>
      <c r="Q7" s="599"/>
      <c r="R7" s="299" t="s">
        <v>119</v>
      </c>
      <c r="S7" s="297" t="s">
        <v>120</v>
      </c>
      <c r="T7" s="297" t="s">
        <v>121</v>
      </c>
      <c r="U7" s="297" t="s">
        <v>122</v>
      </c>
      <c r="V7" s="297" t="s">
        <v>123</v>
      </c>
      <c r="W7" s="297" t="s">
        <v>35</v>
      </c>
      <c r="X7" s="298" t="s">
        <v>72</v>
      </c>
      <c r="Y7" s="601"/>
    </row>
    <row r="8" spans="1:25" ht="15.75" x14ac:dyDescent="0.25">
      <c r="A8" s="2" t="s">
        <v>4</v>
      </c>
      <c r="C8" s="615"/>
      <c r="E8" s="364" t="str">
        <f>CALCULATOR!$E$28</f>
        <v>TBD</v>
      </c>
      <c r="F8" s="286"/>
      <c r="G8" s="289"/>
      <c r="H8" s="290"/>
      <c r="I8" s="290"/>
      <c r="J8" s="290"/>
      <c r="K8" s="290"/>
      <c r="L8" s="291"/>
      <c r="M8" s="292">
        <f>SUM(G8:L8)</f>
        <v>0</v>
      </c>
      <c r="N8" s="404">
        <f>F8-SUM(G8:L8)</f>
        <v>0</v>
      </c>
      <c r="P8" s="364" t="str">
        <f>CALCULATOR!$P$28</f>
        <v>TBD</v>
      </c>
      <c r="Q8" s="286"/>
      <c r="R8" s="289"/>
      <c r="S8" s="290"/>
      <c r="T8" s="290"/>
      <c r="U8" s="290"/>
      <c r="V8" s="290"/>
      <c r="W8" s="291"/>
      <c r="X8" s="292">
        <f>SUM(R8:W8)</f>
        <v>0</v>
      </c>
      <c r="Y8" s="404">
        <f>Q8-SUM(R8:W8)</f>
        <v>0</v>
      </c>
    </row>
    <row r="9" spans="1:25" ht="15.75" x14ac:dyDescent="0.25">
      <c r="C9" s="615"/>
      <c r="E9" s="364" t="str">
        <f>CALCULATOR!$E$29</f>
        <v>TBD</v>
      </c>
      <c r="F9" s="286"/>
      <c r="G9" s="289"/>
      <c r="H9" s="290"/>
      <c r="I9" s="290"/>
      <c r="J9" s="290"/>
      <c r="K9" s="290"/>
      <c r="L9" s="291"/>
      <c r="M9" s="292">
        <f t="shared" ref="M9:M19" si="0">SUM(G9:L9)</f>
        <v>0</v>
      </c>
      <c r="N9" s="404">
        <f t="shared" ref="N9:N19" si="1">F9-SUM(G9:L9)</f>
        <v>0</v>
      </c>
      <c r="P9" s="364" t="str">
        <f>CALCULATOR!$P$29</f>
        <v>TBD</v>
      </c>
      <c r="Q9" s="286"/>
      <c r="R9" s="289"/>
      <c r="S9" s="290"/>
      <c r="T9" s="290"/>
      <c r="U9" s="290"/>
      <c r="V9" s="290"/>
      <c r="W9" s="291"/>
      <c r="X9" s="292">
        <f t="shared" ref="X9:X18" si="2">SUM(R9:W9)</f>
        <v>0</v>
      </c>
      <c r="Y9" s="404">
        <f t="shared" ref="Y9:Y18" si="3">Q9-SUM(R9:W9)</f>
        <v>0</v>
      </c>
    </row>
    <row r="10" spans="1:25" ht="15.75" x14ac:dyDescent="0.25">
      <c r="C10" s="615"/>
      <c r="E10" s="364" t="str">
        <f>CALCULATOR!$E$30</f>
        <v>TBD</v>
      </c>
      <c r="F10" s="286"/>
      <c r="G10" s="289"/>
      <c r="H10" s="290"/>
      <c r="I10" s="290"/>
      <c r="J10" s="290"/>
      <c r="K10" s="290"/>
      <c r="L10" s="291"/>
      <c r="M10" s="292">
        <f t="shared" si="0"/>
        <v>0</v>
      </c>
      <c r="N10" s="404">
        <f t="shared" si="1"/>
        <v>0</v>
      </c>
      <c r="P10" s="364" t="str">
        <f>CALCULATOR!$P$30</f>
        <v>TBD</v>
      </c>
      <c r="Q10" s="286"/>
      <c r="R10" s="289"/>
      <c r="S10" s="290"/>
      <c r="T10" s="290"/>
      <c r="U10" s="290"/>
      <c r="V10" s="290"/>
      <c r="W10" s="291"/>
      <c r="X10" s="292">
        <f t="shared" si="2"/>
        <v>0</v>
      </c>
      <c r="Y10" s="404">
        <f t="shared" si="3"/>
        <v>0</v>
      </c>
    </row>
    <row r="11" spans="1:25" ht="15.75" x14ac:dyDescent="0.25">
      <c r="C11" s="615"/>
      <c r="E11" s="364" t="str">
        <f>CALCULATOR!$E$31</f>
        <v>TBD</v>
      </c>
      <c r="F11" s="286"/>
      <c r="G11" s="289"/>
      <c r="H11" s="290"/>
      <c r="I11" s="290"/>
      <c r="J11" s="290"/>
      <c r="K11" s="290"/>
      <c r="L11" s="291"/>
      <c r="M11" s="292">
        <f t="shared" si="0"/>
        <v>0</v>
      </c>
      <c r="N11" s="404">
        <f t="shared" si="1"/>
        <v>0</v>
      </c>
      <c r="P11" s="364" t="str">
        <f>CALCULATOR!$P$31</f>
        <v>TBD</v>
      </c>
      <c r="Q11" s="286"/>
      <c r="R11" s="289"/>
      <c r="S11" s="290"/>
      <c r="T11" s="290"/>
      <c r="U11" s="290"/>
      <c r="V11" s="290"/>
      <c r="W11" s="291"/>
      <c r="X11" s="292">
        <f t="shared" si="2"/>
        <v>0</v>
      </c>
      <c r="Y11" s="404">
        <f t="shared" si="3"/>
        <v>0</v>
      </c>
    </row>
    <row r="12" spans="1:25" ht="15.75" x14ac:dyDescent="0.25">
      <c r="C12" s="615"/>
      <c r="E12" s="364" t="str">
        <f>CALCULATOR!$E$32</f>
        <v>TBD</v>
      </c>
      <c r="F12" s="286"/>
      <c r="G12" s="289"/>
      <c r="H12" s="290"/>
      <c r="I12" s="290"/>
      <c r="J12" s="290"/>
      <c r="K12" s="290"/>
      <c r="L12" s="291"/>
      <c r="M12" s="292">
        <f t="shared" si="0"/>
        <v>0</v>
      </c>
      <c r="N12" s="404">
        <f t="shared" si="1"/>
        <v>0</v>
      </c>
      <c r="P12" s="364" t="str">
        <f>CALCULATOR!$P$32</f>
        <v>TBD</v>
      </c>
      <c r="Q12" s="286"/>
      <c r="R12" s="289"/>
      <c r="S12" s="290"/>
      <c r="T12" s="290"/>
      <c r="U12" s="290"/>
      <c r="V12" s="290"/>
      <c r="W12" s="291"/>
      <c r="X12" s="292">
        <f t="shared" si="2"/>
        <v>0</v>
      </c>
      <c r="Y12" s="404">
        <f t="shared" si="3"/>
        <v>0</v>
      </c>
    </row>
    <row r="13" spans="1:25" ht="15.75" x14ac:dyDescent="0.25">
      <c r="C13" s="615"/>
      <c r="E13" s="364" t="str">
        <f>CALCULATOR!$E$33</f>
        <v>TBD</v>
      </c>
      <c r="F13" s="286"/>
      <c r="G13" s="289"/>
      <c r="H13" s="290"/>
      <c r="I13" s="290"/>
      <c r="J13" s="290"/>
      <c r="K13" s="290"/>
      <c r="L13" s="291"/>
      <c r="M13" s="292">
        <f t="shared" si="0"/>
        <v>0</v>
      </c>
      <c r="N13" s="404">
        <f t="shared" si="1"/>
        <v>0</v>
      </c>
      <c r="P13" s="364" t="str">
        <f>CALCULATOR!$P$33</f>
        <v>TBD</v>
      </c>
      <c r="Q13" s="286"/>
      <c r="R13" s="289"/>
      <c r="S13" s="290"/>
      <c r="T13" s="290"/>
      <c r="U13" s="290"/>
      <c r="V13" s="290"/>
      <c r="W13" s="291"/>
      <c r="X13" s="292">
        <f t="shared" si="2"/>
        <v>0</v>
      </c>
      <c r="Y13" s="404">
        <f t="shared" si="3"/>
        <v>0</v>
      </c>
    </row>
    <row r="14" spans="1:25" ht="15.75" x14ac:dyDescent="0.25">
      <c r="C14" s="615"/>
      <c r="E14" s="364" t="str">
        <f>CALCULATOR!$E$34</f>
        <v>TBD</v>
      </c>
      <c r="F14" s="286"/>
      <c r="G14" s="289"/>
      <c r="H14" s="290"/>
      <c r="I14" s="290"/>
      <c r="J14" s="290"/>
      <c r="K14" s="290"/>
      <c r="L14" s="291"/>
      <c r="M14" s="292">
        <f t="shared" si="0"/>
        <v>0</v>
      </c>
      <c r="N14" s="404">
        <f t="shared" si="1"/>
        <v>0</v>
      </c>
      <c r="P14" s="364" t="str">
        <f>CALCULATOR!$P$34</f>
        <v>TBD</v>
      </c>
      <c r="Q14" s="286"/>
      <c r="R14" s="289"/>
      <c r="S14" s="290"/>
      <c r="T14" s="290"/>
      <c r="U14" s="290"/>
      <c r="V14" s="290"/>
      <c r="W14" s="291"/>
      <c r="X14" s="292">
        <f t="shared" si="2"/>
        <v>0</v>
      </c>
      <c r="Y14" s="404">
        <f t="shared" si="3"/>
        <v>0</v>
      </c>
    </row>
    <row r="15" spans="1:25" ht="15.75" x14ac:dyDescent="0.25">
      <c r="C15" s="615"/>
      <c r="E15" s="364" t="str">
        <f>CALCULATOR!$E$35</f>
        <v>TBD</v>
      </c>
      <c r="F15" s="286"/>
      <c r="G15" s="289"/>
      <c r="H15" s="290"/>
      <c r="I15" s="290"/>
      <c r="J15" s="290"/>
      <c r="K15" s="290"/>
      <c r="L15" s="291"/>
      <c r="M15" s="292">
        <f t="shared" si="0"/>
        <v>0</v>
      </c>
      <c r="N15" s="404">
        <f t="shared" si="1"/>
        <v>0</v>
      </c>
      <c r="P15" s="364" t="str">
        <f>CALCULATOR!$P$35</f>
        <v>TBD</v>
      </c>
      <c r="Q15" s="286"/>
      <c r="R15" s="289"/>
      <c r="S15" s="290"/>
      <c r="T15" s="290"/>
      <c r="U15" s="290"/>
      <c r="V15" s="290"/>
      <c r="W15" s="291"/>
      <c r="X15" s="292">
        <f t="shared" si="2"/>
        <v>0</v>
      </c>
      <c r="Y15" s="404">
        <f t="shared" si="3"/>
        <v>0</v>
      </c>
    </row>
    <row r="16" spans="1:25" ht="15.75" x14ac:dyDescent="0.25">
      <c r="C16" s="615"/>
      <c r="E16" s="364" t="str">
        <f>CALCULATOR!$E$36</f>
        <v>TBD</v>
      </c>
      <c r="F16" s="286"/>
      <c r="G16" s="289"/>
      <c r="H16" s="290"/>
      <c r="I16" s="290"/>
      <c r="J16" s="290"/>
      <c r="K16" s="290"/>
      <c r="L16" s="291"/>
      <c r="M16" s="292">
        <f t="shared" si="0"/>
        <v>0</v>
      </c>
      <c r="N16" s="404">
        <f t="shared" si="1"/>
        <v>0</v>
      </c>
      <c r="P16" s="364" t="str">
        <f>CALCULATOR!$P$36</f>
        <v>TBD</v>
      </c>
      <c r="Q16" s="286"/>
      <c r="R16" s="289"/>
      <c r="S16" s="290"/>
      <c r="T16" s="290"/>
      <c r="U16" s="290"/>
      <c r="V16" s="290"/>
      <c r="W16" s="291"/>
      <c r="X16" s="292">
        <f t="shared" si="2"/>
        <v>0</v>
      </c>
      <c r="Y16" s="404">
        <f t="shared" si="3"/>
        <v>0</v>
      </c>
    </row>
    <row r="17" spans="3:25" ht="15.75" x14ac:dyDescent="0.25">
      <c r="C17" s="615"/>
      <c r="E17" s="364" t="str">
        <f>CALCULATOR!$E$37</f>
        <v>TBD</v>
      </c>
      <c r="F17" s="286"/>
      <c r="G17" s="289"/>
      <c r="H17" s="290"/>
      <c r="I17" s="290"/>
      <c r="J17" s="290"/>
      <c r="K17" s="290"/>
      <c r="L17" s="291"/>
      <c r="M17" s="292">
        <f t="shared" si="0"/>
        <v>0</v>
      </c>
      <c r="N17" s="404">
        <f t="shared" si="1"/>
        <v>0</v>
      </c>
      <c r="P17" s="364" t="str">
        <f>CALCULATOR!$P$37</f>
        <v>TBD</v>
      </c>
      <c r="Q17" s="286"/>
      <c r="R17" s="289"/>
      <c r="S17" s="290"/>
      <c r="T17" s="290"/>
      <c r="U17" s="290"/>
      <c r="V17" s="290"/>
      <c r="W17" s="291"/>
      <c r="X17" s="292">
        <f t="shared" si="2"/>
        <v>0</v>
      </c>
      <c r="Y17" s="404">
        <f t="shared" si="3"/>
        <v>0</v>
      </c>
    </row>
    <row r="18" spans="3:25" ht="15.75" x14ac:dyDescent="0.25">
      <c r="C18" s="615"/>
      <c r="E18" s="364" t="str">
        <f>CALCULATOR!$E$38</f>
        <v>TBD</v>
      </c>
      <c r="F18" s="286"/>
      <c r="G18" s="289"/>
      <c r="H18" s="290"/>
      <c r="I18" s="290"/>
      <c r="J18" s="290"/>
      <c r="K18" s="290"/>
      <c r="L18" s="291"/>
      <c r="M18" s="292">
        <f t="shared" si="0"/>
        <v>0</v>
      </c>
      <c r="N18" s="404">
        <f t="shared" si="1"/>
        <v>0</v>
      </c>
      <c r="P18" s="364" t="str">
        <f>CALCULATOR!$P$38</f>
        <v>TBD</v>
      </c>
      <c r="Q18" s="286"/>
      <c r="R18" s="289"/>
      <c r="S18" s="290"/>
      <c r="T18" s="290"/>
      <c r="U18" s="290"/>
      <c r="V18" s="290"/>
      <c r="W18" s="291"/>
      <c r="X18" s="292">
        <f t="shared" si="2"/>
        <v>0</v>
      </c>
      <c r="Y18" s="404">
        <f t="shared" si="3"/>
        <v>0</v>
      </c>
    </row>
    <row r="19" spans="3:25" ht="16.5" thickBot="1" x14ac:dyDescent="0.3">
      <c r="C19" s="616"/>
      <c r="E19" s="365" t="str">
        <f>CALCULATOR!$E$39</f>
        <v>TBD</v>
      </c>
      <c r="F19" s="286"/>
      <c r="G19" s="293"/>
      <c r="H19" s="294"/>
      <c r="I19" s="294"/>
      <c r="J19" s="294"/>
      <c r="K19" s="294"/>
      <c r="L19" s="295"/>
      <c r="M19" s="296">
        <f t="shared" si="0"/>
        <v>0</v>
      </c>
      <c r="N19" s="405">
        <f t="shared" si="1"/>
        <v>0</v>
      </c>
      <c r="P19" s="365" t="str">
        <f>CALCULATOR!$P$39</f>
        <v>TBD</v>
      </c>
      <c r="Q19" s="366"/>
      <c r="R19" s="293"/>
      <c r="S19" s="294"/>
      <c r="T19" s="294"/>
      <c r="U19" s="294"/>
      <c r="V19" s="294"/>
      <c r="W19" s="295"/>
      <c r="X19" s="296">
        <f>SUM(R19:W19)</f>
        <v>0</v>
      </c>
      <c r="Y19" s="405">
        <f>Q19-SUM(R19:W19)</f>
        <v>0</v>
      </c>
    </row>
    <row r="20" spans="3:25" ht="18.75" x14ac:dyDescent="0.3">
      <c r="E20" s="367" t="s">
        <v>141</v>
      </c>
      <c r="F20" s="368">
        <f>SUM(F8:F19)</f>
        <v>0</v>
      </c>
      <c r="M20" s="367" t="s">
        <v>141</v>
      </c>
      <c r="N20" s="368">
        <f>SUM(N8:N19)</f>
        <v>0</v>
      </c>
      <c r="P20" s="367" t="s">
        <v>141</v>
      </c>
      <c r="Q20" s="368">
        <f>SUM(Q8:Q19)</f>
        <v>0</v>
      </c>
      <c r="X20" s="367" t="s">
        <v>141</v>
      </c>
      <c r="Y20" s="368">
        <f>SUM(Y8:Y19)</f>
        <v>0</v>
      </c>
    </row>
    <row r="21" spans="3:25" ht="15.75" thickBot="1" x14ac:dyDescent="0.3"/>
    <row r="22" spans="3:25" ht="23.25" x14ac:dyDescent="0.35">
      <c r="C22" s="614" t="s">
        <v>133</v>
      </c>
      <c r="E22" s="611" t="s">
        <v>131</v>
      </c>
      <c r="F22" s="612"/>
      <c r="G22" s="612"/>
      <c r="H22" s="612"/>
      <c r="I22" s="612"/>
      <c r="J22" s="612"/>
      <c r="K22" s="612"/>
      <c r="L22" s="612"/>
      <c r="M22" s="612"/>
      <c r="N22" s="613"/>
      <c r="P22" s="611" t="s">
        <v>132</v>
      </c>
      <c r="Q22" s="612"/>
      <c r="R22" s="612"/>
      <c r="S22" s="612"/>
      <c r="T22" s="612"/>
      <c r="U22" s="612"/>
      <c r="V22" s="612"/>
      <c r="W22" s="612"/>
      <c r="X22" s="612"/>
      <c r="Y22" s="613"/>
    </row>
    <row r="23" spans="3:25" ht="21" customHeight="1" thickBot="1" x14ac:dyDescent="0.35">
      <c r="C23" s="615"/>
      <c r="E23" s="617" t="s">
        <v>140</v>
      </c>
      <c r="F23" s="618"/>
      <c r="G23" s="609"/>
      <c r="H23" s="610"/>
      <c r="I23" s="607"/>
      <c r="J23" s="607"/>
      <c r="K23" s="607"/>
      <c r="L23" s="607"/>
      <c r="M23" s="607"/>
      <c r="N23" s="608"/>
      <c r="P23" s="617" t="s">
        <v>140</v>
      </c>
      <c r="Q23" s="618"/>
      <c r="R23" s="609"/>
      <c r="S23" s="610"/>
      <c r="T23" s="607"/>
      <c r="U23" s="607"/>
      <c r="V23" s="607"/>
      <c r="W23" s="607"/>
      <c r="X23" s="607"/>
      <c r="Y23" s="608"/>
    </row>
    <row r="24" spans="3:25" ht="18.75" x14ac:dyDescent="0.25">
      <c r="C24" s="615"/>
      <c r="E24" s="596" t="s">
        <v>60</v>
      </c>
      <c r="F24" s="598" t="s">
        <v>34</v>
      </c>
      <c r="G24" s="593" t="s">
        <v>118</v>
      </c>
      <c r="H24" s="594"/>
      <c r="I24" s="594"/>
      <c r="J24" s="594"/>
      <c r="K24" s="594"/>
      <c r="L24" s="594"/>
      <c r="M24" s="595"/>
      <c r="N24" s="600" t="s">
        <v>76</v>
      </c>
      <c r="P24" s="596" t="s">
        <v>60</v>
      </c>
      <c r="Q24" s="598" t="s">
        <v>34</v>
      </c>
      <c r="R24" s="593" t="s">
        <v>118</v>
      </c>
      <c r="S24" s="594"/>
      <c r="T24" s="594"/>
      <c r="U24" s="594"/>
      <c r="V24" s="594"/>
      <c r="W24" s="594"/>
      <c r="X24" s="595"/>
      <c r="Y24" s="600" t="s">
        <v>76</v>
      </c>
    </row>
    <row r="25" spans="3:25" x14ac:dyDescent="0.25">
      <c r="C25" s="615"/>
      <c r="E25" s="597"/>
      <c r="F25" s="599"/>
      <c r="G25" s="299" t="s">
        <v>119</v>
      </c>
      <c r="H25" s="297" t="s">
        <v>120</v>
      </c>
      <c r="I25" s="297" t="s">
        <v>121</v>
      </c>
      <c r="J25" s="297" t="s">
        <v>122</v>
      </c>
      <c r="K25" s="297" t="s">
        <v>123</v>
      </c>
      <c r="L25" s="297" t="s">
        <v>35</v>
      </c>
      <c r="M25" s="298"/>
      <c r="N25" s="601"/>
      <c r="P25" s="597"/>
      <c r="Q25" s="599"/>
      <c r="R25" s="299" t="s">
        <v>119</v>
      </c>
      <c r="S25" s="297" t="s">
        <v>120</v>
      </c>
      <c r="T25" s="297" t="s">
        <v>121</v>
      </c>
      <c r="U25" s="297" t="s">
        <v>122</v>
      </c>
      <c r="V25" s="297" t="s">
        <v>123</v>
      </c>
      <c r="W25" s="297" t="s">
        <v>35</v>
      </c>
      <c r="X25" s="298"/>
      <c r="Y25" s="601"/>
    </row>
    <row r="26" spans="3:25" ht="15.75" x14ac:dyDescent="0.25">
      <c r="C26" s="615"/>
      <c r="E26" s="364" t="str">
        <f>CALCULATOR!$E$28</f>
        <v>TBD</v>
      </c>
      <c r="F26" s="286"/>
      <c r="G26" s="289"/>
      <c r="H26" s="290"/>
      <c r="I26" s="290"/>
      <c r="J26" s="290"/>
      <c r="K26" s="290"/>
      <c r="L26" s="291"/>
      <c r="M26" s="292">
        <f>SUM(G26:L26)</f>
        <v>0</v>
      </c>
      <c r="N26" s="404">
        <f>F26-SUM(G26:L26)</f>
        <v>0</v>
      </c>
      <c r="P26" s="364" t="str">
        <f>CALCULATOR!$P$28</f>
        <v>TBD</v>
      </c>
      <c r="Q26" s="286">
        <v>0</v>
      </c>
      <c r="R26" s="289"/>
      <c r="S26" s="290"/>
      <c r="T26" s="290"/>
      <c r="U26" s="290"/>
      <c r="V26" s="290"/>
      <c r="W26" s="291"/>
      <c r="X26" s="292">
        <f>SUM(R26:W26)</f>
        <v>0</v>
      </c>
      <c r="Y26" s="404">
        <f>Q26-SUM(R26:W26)</f>
        <v>0</v>
      </c>
    </row>
    <row r="27" spans="3:25" ht="15.75" x14ac:dyDescent="0.25">
      <c r="C27" s="615"/>
      <c r="E27" s="364" t="str">
        <f>CALCULATOR!$E$29</f>
        <v>TBD</v>
      </c>
      <c r="F27" s="286"/>
      <c r="G27" s="289"/>
      <c r="H27" s="290"/>
      <c r="I27" s="290"/>
      <c r="J27" s="290"/>
      <c r="K27" s="290"/>
      <c r="L27" s="291"/>
      <c r="M27" s="292">
        <f t="shared" ref="M27:M37" si="4">SUM(G27:L27)</f>
        <v>0</v>
      </c>
      <c r="N27" s="404">
        <f t="shared" ref="N27:N37" si="5">F27-SUM(G27:L27)</f>
        <v>0</v>
      </c>
      <c r="P27" s="364" t="str">
        <f>CALCULATOR!$P$29</f>
        <v>TBD</v>
      </c>
      <c r="Q27" s="286">
        <v>0</v>
      </c>
      <c r="R27" s="289"/>
      <c r="S27" s="290"/>
      <c r="T27" s="290"/>
      <c r="U27" s="290"/>
      <c r="V27" s="290"/>
      <c r="W27" s="291"/>
      <c r="X27" s="292">
        <f t="shared" ref="X27:X37" si="6">SUM(R27:W27)</f>
        <v>0</v>
      </c>
      <c r="Y27" s="404">
        <f t="shared" ref="Y27:Y37" si="7">Q27-SUM(R27:W27)</f>
        <v>0</v>
      </c>
    </row>
    <row r="28" spans="3:25" ht="15.75" x14ac:dyDescent="0.25">
      <c r="C28" s="615"/>
      <c r="E28" s="364" t="str">
        <f>CALCULATOR!$E$30</f>
        <v>TBD</v>
      </c>
      <c r="F28" s="286"/>
      <c r="G28" s="289"/>
      <c r="H28" s="290"/>
      <c r="I28" s="290"/>
      <c r="J28" s="290"/>
      <c r="K28" s="290"/>
      <c r="L28" s="291"/>
      <c r="M28" s="292">
        <f t="shared" si="4"/>
        <v>0</v>
      </c>
      <c r="N28" s="404">
        <f t="shared" si="5"/>
        <v>0</v>
      </c>
      <c r="P28" s="364" t="str">
        <f>CALCULATOR!$P$30</f>
        <v>TBD</v>
      </c>
      <c r="Q28" s="286">
        <v>0</v>
      </c>
      <c r="R28" s="289"/>
      <c r="S28" s="290"/>
      <c r="T28" s="290"/>
      <c r="U28" s="290"/>
      <c r="V28" s="290"/>
      <c r="W28" s="291"/>
      <c r="X28" s="292">
        <f t="shared" si="6"/>
        <v>0</v>
      </c>
      <c r="Y28" s="404">
        <f t="shared" si="7"/>
        <v>0</v>
      </c>
    </row>
    <row r="29" spans="3:25" ht="15.75" x14ac:dyDescent="0.25">
      <c r="C29" s="615"/>
      <c r="E29" s="364" t="str">
        <f>CALCULATOR!$E$31</f>
        <v>TBD</v>
      </c>
      <c r="F29" s="286"/>
      <c r="G29" s="289"/>
      <c r="H29" s="290"/>
      <c r="I29" s="290"/>
      <c r="J29" s="290"/>
      <c r="K29" s="290"/>
      <c r="L29" s="291"/>
      <c r="M29" s="292">
        <f t="shared" si="4"/>
        <v>0</v>
      </c>
      <c r="N29" s="404">
        <f t="shared" si="5"/>
        <v>0</v>
      </c>
      <c r="P29" s="364" t="str">
        <f>CALCULATOR!$P$31</f>
        <v>TBD</v>
      </c>
      <c r="Q29" s="286">
        <v>0</v>
      </c>
      <c r="R29" s="289"/>
      <c r="S29" s="290"/>
      <c r="T29" s="290"/>
      <c r="U29" s="290"/>
      <c r="V29" s="290"/>
      <c r="W29" s="291"/>
      <c r="X29" s="292">
        <f t="shared" si="6"/>
        <v>0</v>
      </c>
      <c r="Y29" s="404">
        <f t="shared" si="7"/>
        <v>0</v>
      </c>
    </row>
    <row r="30" spans="3:25" ht="15.75" x14ac:dyDescent="0.25">
      <c r="C30" s="615"/>
      <c r="E30" s="364" t="str">
        <f>CALCULATOR!$E$32</f>
        <v>TBD</v>
      </c>
      <c r="F30" s="286"/>
      <c r="G30" s="289"/>
      <c r="H30" s="290"/>
      <c r="I30" s="290"/>
      <c r="J30" s="290"/>
      <c r="K30" s="290"/>
      <c r="L30" s="291"/>
      <c r="M30" s="292">
        <f t="shared" si="4"/>
        <v>0</v>
      </c>
      <c r="N30" s="404">
        <f t="shared" si="5"/>
        <v>0</v>
      </c>
      <c r="P30" s="364" t="str">
        <f>CALCULATOR!$P$32</f>
        <v>TBD</v>
      </c>
      <c r="Q30" s="286">
        <v>0</v>
      </c>
      <c r="R30" s="289"/>
      <c r="S30" s="290"/>
      <c r="T30" s="290"/>
      <c r="U30" s="290"/>
      <c r="V30" s="290"/>
      <c r="W30" s="291"/>
      <c r="X30" s="292">
        <f t="shared" si="6"/>
        <v>0</v>
      </c>
      <c r="Y30" s="404">
        <f t="shared" si="7"/>
        <v>0</v>
      </c>
    </row>
    <row r="31" spans="3:25" ht="15.75" x14ac:dyDescent="0.25">
      <c r="C31" s="615"/>
      <c r="E31" s="364" t="str">
        <f>CALCULATOR!$E$33</f>
        <v>TBD</v>
      </c>
      <c r="F31" s="286"/>
      <c r="G31" s="289"/>
      <c r="H31" s="290"/>
      <c r="I31" s="290"/>
      <c r="J31" s="290"/>
      <c r="K31" s="290"/>
      <c r="L31" s="291"/>
      <c r="M31" s="292">
        <f t="shared" si="4"/>
        <v>0</v>
      </c>
      <c r="N31" s="404">
        <f t="shared" si="5"/>
        <v>0</v>
      </c>
      <c r="P31" s="364" t="str">
        <f>CALCULATOR!$P$33</f>
        <v>TBD</v>
      </c>
      <c r="Q31" s="286">
        <v>0</v>
      </c>
      <c r="R31" s="289"/>
      <c r="S31" s="290"/>
      <c r="T31" s="290"/>
      <c r="U31" s="290"/>
      <c r="V31" s="290"/>
      <c r="W31" s="291"/>
      <c r="X31" s="292">
        <f t="shared" si="6"/>
        <v>0</v>
      </c>
      <c r="Y31" s="404">
        <f t="shared" si="7"/>
        <v>0</v>
      </c>
    </row>
    <row r="32" spans="3:25" ht="15.75" x14ac:dyDescent="0.25">
      <c r="C32" s="615"/>
      <c r="E32" s="364" t="str">
        <f>CALCULATOR!$E$34</f>
        <v>TBD</v>
      </c>
      <c r="F32" s="286"/>
      <c r="G32" s="289"/>
      <c r="H32" s="290"/>
      <c r="I32" s="290"/>
      <c r="J32" s="290"/>
      <c r="K32" s="290"/>
      <c r="L32" s="291"/>
      <c r="M32" s="292">
        <f t="shared" si="4"/>
        <v>0</v>
      </c>
      <c r="N32" s="404">
        <f t="shared" si="5"/>
        <v>0</v>
      </c>
      <c r="P32" s="364" t="str">
        <f>CALCULATOR!$P$34</f>
        <v>TBD</v>
      </c>
      <c r="Q32" s="286">
        <v>0</v>
      </c>
      <c r="R32" s="289"/>
      <c r="S32" s="290"/>
      <c r="T32" s="290"/>
      <c r="U32" s="290"/>
      <c r="V32" s="290"/>
      <c r="W32" s="291"/>
      <c r="X32" s="292">
        <f t="shared" si="6"/>
        <v>0</v>
      </c>
      <c r="Y32" s="404">
        <f t="shared" si="7"/>
        <v>0</v>
      </c>
    </row>
    <row r="33" spans="3:25" ht="15.75" x14ac:dyDescent="0.25">
      <c r="C33" s="615"/>
      <c r="E33" s="364" t="str">
        <f>CALCULATOR!$E$35</f>
        <v>TBD</v>
      </c>
      <c r="F33" s="286"/>
      <c r="G33" s="289"/>
      <c r="H33" s="290"/>
      <c r="I33" s="290"/>
      <c r="J33" s="290"/>
      <c r="K33" s="290"/>
      <c r="L33" s="291"/>
      <c r="M33" s="292">
        <f t="shared" si="4"/>
        <v>0</v>
      </c>
      <c r="N33" s="404">
        <f t="shared" si="5"/>
        <v>0</v>
      </c>
      <c r="P33" s="364" t="str">
        <f>CALCULATOR!$P$35</f>
        <v>TBD</v>
      </c>
      <c r="Q33" s="286">
        <v>0</v>
      </c>
      <c r="R33" s="289"/>
      <c r="S33" s="290"/>
      <c r="T33" s="290"/>
      <c r="U33" s="290"/>
      <c r="V33" s="290"/>
      <c r="W33" s="291"/>
      <c r="X33" s="292">
        <f t="shared" si="6"/>
        <v>0</v>
      </c>
      <c r="Y33" s="404">
        <f t="shared" si="7"/>
        <v>0</v>
      </c>
    </row>
    <row r="34" spans="3:25" ht="15.75" x14ac:dyDescent="0.25">
      <c r="C34" s="615"/>
      <c r="E34" s="364" t="str">
        <f>CALCULATOR!$E$36</f>
        <v>TBD</v>
      </c>
      <c r="F34" s="286"/>
      <c r="G34" s="289"/>
      <c r="H34" s="290"/>
      <c r="I34" s="290"/>
      <c r="J34" s="290"/>
      <c r="K34" s="290"/>
      <c r="L34" s="291"/>
      <c r="M34" s="292">
        <f t="shared" si="4"/>
        <v>0</v>
      </c>
      <c r="N34" s="404">
        <f t="shared" si="5"/>
        <v>0</v>
      </c>
      <c r="P34" s="364" t="str">
        <f>CALCULATOR!$P$36</f>
        <v>TBD</v>
      </c>
      <c r="Q34" s="286">
        <v>0</v>
      </c>
      <c r="R34" s="289"/>
      <c r="S34" s="290"/>
      <c r="T34" s="290"/>
      <c r="U34" s="290"/>
      <c r="V34" s="290"/>
      <c r="W34" s="291"/>
      <c r="X34" s="292">
        <f t="shared" si="6"/>
        <v>0</v>
      </c>
      <c r="Y34" s="404">
        <f t="shared" si="7"/>
        <v>0</v>
      </c>
    </row>
    <row r="35" spans="3:25" ht="15.75" x14ac:dyDescent="0.25">
      <c r="C35" s="615"/>
      <c r="E35" s="364" t="str">
        <f>CALCULATOR!$E$37</f>
        <v>TBD</v>
      </c>
      <c r="F35" s="286"/>
      <c r="G35" s="289"/>
      <c r="H35" s="290"/>
      <c r="I35" s="290"/>
      <c r="J35" s="290"/>
      <c r="K35" s="290"/>
      <c r="L35" s="291"/>
      <c r="M35" s="292">
        <f t="shared" si="4"/>
        <v>0</v>
      </c>
      <c r="N35" s="404">
        <f t="shared" si="5"/>
        <v>0</v>
      </c>
      <c r="P35" s="364" t="str">
        <f>CALCULATOR!$P$37</f>
        <v>TBD</v>
      </c>
      <c r="Q35" s="286">
        <v>0</v>
      </c>
      <c r="R35" s="289"/>
      <c r="S35" s="290"/>
      <c r="T35" s="290"/>
      <c r="U35" s="290"/>
      <c r="V35" s="290"/>
      <c r="W35" s="291"/>
      <c r="X35" s="292">
        <f t="shared" si="6"/>
        <v>0</v>
      </c>
      <c r="Y35" s="404">
        <f t="shared" si="7"/>
        <v>0</v>
      </c>
    </row>
    <row r="36" spans="3:25" ht="15.75" x14ac:dyDescent="0.25">
      <c r="C36" s="615"/>
      <c r="E36" s="364" t="str">
        <f>CALCULATOR!$E$38</f>
        <v>TBD</v>
      </c>
      <c r="F36" s="286"/>
      <c r="G36" s="289"/>
      <c r="H36" s="290"/>
      <c r="I36" s="290"/>
      <c r="J36" s="290"/>
      <c r="K36" s="290"/>
      <c r="L36" s="291"/>
      <c r="M36" s="292">
        <f t="shared" si="4"/>
        <v>0</v>
      </c>
      <c r="N36" s="404">
        <f t="shared" si="5"/>
        <v>0</v>
      </c>
      <c r="P36" s="364" t="str">
        <f>CALCULATOR!$P$38</f>
        <v>TBD</v>
      </c>
      <c r="Q36" s="286">
        <v>0</v>
      </c>
      <c r="R36" s="289"/>
      <c r="S36" s="290"/>
      <c r="T36" s="290"/>
      <c r="U36" s="290"/>
      <c r="V36" s="290"/>
      <c r="W36" s="291"/>
      <c r="X36" s="292">
        <f t="shared" si="6"/>
        <v>0</v>
      </c>
      <c r="Y36" s="404">
        <f t="shared" si="7"/>
        <v>0</v>
      </c>
    </row>
    <row r="37" spans="3:25" ht="16.5" thickBot="1" x14ac:dyDescent="0.3">
      <c r="C37" s="616"/>
      <c r="E37" s="365" t="str">
        <f>CALCULATOR!$E$39</f>
        <v>TBD</v>
      </c>
      <c r="F37" s="286"/>
      <c r="G37" s="293"/>
      <c r="H37" s="294"/>
      <c r="I37" s="294"/>
      <c r="J37" s="294"/>
      <c r="K37" s="294"/>
      <c r="L37" s="295"/>
      <c r="M37" s="296">
        <f t="shared" si="4"/>
        <v>0</v>
      </c>
      <c r="N37" s="405">
        <f t="shared" si="5"/>
        <v>0</v>
      </c>
      <c r="P37" s="365" t="str">
        <f>CALCULATOR!$P$39</f>
        <v>TBD</v>
      </c>
      <c r="Q37" s="366">
        <v>0</v>
      </c>
      <c r="R37" s="293"/>
      <c r="S37" s="294"/>
      <c r="T37" s="294"/>
      <c r="U37" s="294"/>
      <c r="V37" s="294"/>
      <c r="W37" s="295"/>
      <c r="X37" s="296">
        <f t="shared" si="6"/>
        <v>0</v>
      </c>
      <c r="Y37" s="405">
        <f t="shared" si="7"/>
        <v>0</v>
      </c>
    </row>
    <row r="38" spans="3:25" ht="18.75" x14ac:dyDescent="0.3">
      <c r="E38" s="367" t="s">
        <v>141</v>
      </c>
      <c r="F38" s="368">
        <f>SUM(F26:F37)</f>
        <v>0</v>
      </c>
      <c r="M38" s="367" t="s">
        <v>141</v>
      </c>
      <c r="N38" s="368">
        <f>SUM(N26:N37)</f>
        <v>0</v>
      </c>
      <c r="P38" s="367" t="s">
        <v>141</v>
      </c>
      <c r="Q38" s="368">
        <f>SUM(Q26:Q37)</f>
        <v>0</v>
      </c>
      <c r="X38" s="367" t="s">
        <v>141</v>
      </c>
      <c r="Y38" s="368">
        <f>SUM(Y26:Y37)</f>
        <v>0</v>
      </c>
    </row>
    <row r="39" spans="3:25" ht="15.75" thickBot="1" x14ac:dyDescent="0.3"/>
    <row r="40" spans="3:25" ht="23.25" x14ac:dyDescent="0.35">
      <c r="C40" s="614" t="s">
        <v>134</v>
      </c>
      <c r="E40" s="611" t="s">
        <v>131</v>
      </c>
      <c r="F40" s="612"/>
      <c r="G40" s="612"/>
      <c r="H40" s="612"/>
      <c r="I40" s="612"/>
      <c r="J40" s="612"/>
      <c r="K40" s="612"/>
      <c r="L40" s="612"/>
      <c r="M40" s="612"/>
      <c r="N40" s="613"/>
      <c r="P40" s="611" t="s">
        <v>132</v>
      </c>
      <c r="Q40" s="612"/>
      <c r="R40" s="612"/>
      <c r="S40" s="612"/>
      <c r="T40" s="612"/>
      <c r="U40" s="612"/>
      <c r="V40" s="612"/>
      <c r="W40" s="612"/>
      <c r="X40" s="612"/>
      <c r="Y40" s="613"/>
    </row>
    <row r="41" spans="3:25" ht="21" customHeight="1" thickBot="1" x14ac:dyDescent="0.35">
      <c r="C41" s="615"/>
      <c r="E41" s="617" t="s">
        <v>140</v>
      </c>
      <c r="F41" s="618"/>
      <c r="G41" s="609"/>
      <c r="H41" s="610"/>
      <c r="I41" s="607"/>
      <c r="J41" s="607"/>
      <c r="K41" s="607"/>
      <c r="L41" s="607"/>
      <c r="M41" s="607"/>
      <c r="N41" s="608"/>
      <c r="P41" s="617" t="s">
        <v>140</v>
      </c>
      <c r="Q41" s="618"/>
      <c r="R41" s="609"/>
      <c r="S41" s="610"/>
      <c r="T41" s="607"/>
      <c r="U41" s="607"/>
      <c r="V41" s="607"/>
      <c r="W41" s="607"/>
      <c r="X41" s="607"/>
      <c r="Y41" s="608"/>
    </row>
    <row r="42" spans="3:25" ht="18.75" x14ac:dyDescent="0.25">
      <c r="C42" s="615"/>
      <c r="E42" s="596" t="s">
        <v>60</v>
      </c>
      <c r="F42" s="598" t="s">
        <v>34</v>
      </c>
      <c r="G42" s="593" t="s">
        <v>118</v>
      </c>
      <c r="H42" s="594"/>
      <c r="I42" s="594"/>
      <c r="J42" s="594"/>
      <c r="K42" s="594"/>
      <c r="L42" s="594"/>
      <c r="M42" s="595"/>
      <c r="N42" s="600" t="s">
        <v>76</v>
      </c>
      <c r="P42" s="596" t="s">
        <v>60</v>
      </c>
      <c r="Q42" s="598" t="s">
        <v>34</v>
      </c>
      <c r="R42" s="593" t="s">
        <v>118</v>
      </c>
      <c r="S42" s="594"/>
      <c r="T42" s="594"/>
      <c r="U42" s="594"/>
      <c r="V42" s="594"/>
      <c r="W42" s="594"/>
      <c r="X42" s="595"/>
      <c r="Y42" s="600" t="s">
        <v>76</v>
      </c>
    </row>
    <row r="43" spans="3:25" x14ac:dyDescent="0.25">
      <c r="C43" s="615"/>
      <c r="E43" s="597"/>
      <c r="F43" s="599"/>
      <c r="G43" s="299" t="s">
        <v>119</v>
      </c>
      <c r="H43" s="297" t="s">
        <v>120</v>
      </c>
      <c r="I43" s="297" t="s">
        <v>121</v>
      </c>
      <c r="J43" s="297" t="s">
        <v>122</v>
      </c>
      <c r="K43" s="297" t="s">
        <v>123</v>
      </c>
      <c r="L43" s="297" t="s">
        <v>35</v>
      </c>
      <c r="M43" s="298"/>
      <c r="N43" s="601"/>
      <c r="P43" s="597"/>
      <c r="Q43" s="599"/>
      <c r="R43" s="299" t="s">
        <v>119</v>
      </c>
      <c r="S43" s="297" t="s">
        <v>120</v>
      </c>
      <c r="T43" s="297" t="s">
        <v>121</v>
      </c>
      <c r="U43" s="297" t="s">
        <v>122</v>
      </c>
      <c r="V43" s="297" t="s">
        <v>123</v>
      </c>
      <c r="W43" s="297" t="s">
        <v>35</v>
      </c>
      <c r="X43" s="298"/>
      <c r="Y43" s="601"/>
    </row>
    <row r="44" spans="3:25" ht="15.75" x14ac:dyDescent="0.25">
      <c r="C44" s="615"/>
      <c r="E44" s="364" t="str">
        <f>CALCULATOR!$E$28</f>
        <v>TBD</v>
      </c>
      <c r="F44" s="286">
        <v>0</v>
      </c>
      <c r="G44" s="289"/>
      <c r="H44" s="290"/>
      <c r="I44" s="290"/>
      <c r="J44" s="290"/>
      <c r="K44" s="290"/>
      <c r="L44" s="291"/>
      <c r="M44" s="292">
        <f t="shared" ref="M44:M55" si="8">SUM(G44:L44)</f>
        <v>0</v>
      </c>
      <c r="N44" s="404">
        <f>F44-SUM(G44:L44)</f>
        <v>0</v>
      </c>
      <c r="P44" s="364" t="str">
        <f>CALCULATOR!$P$28</f>
        <v>TBD</v>
      </c>
      <c r="Q44" s="286">
        <v>0</v>
      </c>
      <c r="R44" s="289"/>
      <c r="S44" s="290"/>
      <c r="T44" s="290"/>
      <c r="U44" s="290"/>
      <c r="V44" s="290"/>
      <c r="W44" s="291"/>
      <c r="X44" s="292">
        <f t="shared" ref="X44:X55" si="9">SUM(R44:W44)</f>
        <v>0</v>
      </c>
      <c r="Y44" s="404">
        <f>Q44-SUM(R44:W44)</f>
        <v>0</v>
      </c>
    </row>
    <row r="45" spans="3:25" ht="15.75" x14ac:dyDescent="0.25">
      <c r="C45" s="615"/>
      <c r="E45" s="364" t="str">
        <f>CALCULATOR!$E$29</f>
        <v>TBD</v>
      </c>
      <c r="F45" s="286">
        <v>0</v>
      </c>
      <c r="G45" s="289"/>
      <c r="H45" s="290"/>
      <c r="I45" s="290"/>
      <c r="J45" s="290"/>
      <c r="K45" s="290"/>
      <c r="L45" s="291"/>
      <c r="M45" s="292">
        <f t="shared" si="8"/>
        <v>0</v>
      </c>
      <c r="N45" s="404">
        <f t="shared" ref="N45:N55" si="10">F45-SUM(G45:L45)</f>
        <v>0</v>
      </c>
      <c r="P45" s="364" t="str">
        <f>CALCULATOR!$P$29</f>
        <v>TBD</v>
      </c>
      <c r="Q45" s="286">
        <v>0</v>
      </c>
      <c r="R45" s="289"/>
      <c r="S45" s="290"/>
      <c r="T45" s="290"/>
      <c r="U45" s="290"/>
      <c r="V45" s="290"/>
      <c r="W45" s="291"/>
      <c r="X45" s="292">
        <f t="shared" si="9"/>
        <v>0</v>
      </c>
      <c r="Y45" s="404">
        <f t="shared" ref="Y45:Y55" si="11">Q45-SUM(R45:W45)</f>
        <v>0</v>
      </c>
    </row>
    <row r="46" spans="3:25" ht="15.75" x14ac:dyDescent="0.25">
      <c r="C46" s="615"/>
      <c r="E46" s="364" t="str">
        <f>CALCULATOR!$E$30</f>
        <v>TBD</v>
      </c>
      <c r="F46" s="286">
        <v>0</v>
      </c>
      <c r="G46" s="289"/>
      <c r="H46" s="290"/>
      <c r="I46" s="290"/>
      <c r="J46" s="290"/>
      <c r="K46" s="290"/>
      <c r="L46" s="291"/>
      <c r="M46" s="292">
        <f t="shared" si="8"/>
        <v>0</v>
      </c>
      <c r="N46" s="404">
        <f t="shared" si="10"/>
        <v>0</v>
      </c>
      <c r="P46" s="364" t="str">
        <f>CALCULATOR!$P$30</f>
        <v>TBD</v>
      </c>
      <c r="Q46" s="286">
        <v>0</v>
      </c>
      <c r="R46" s="289"/>
      <c r="S46" s="290"/>
      <c r="T46" s="290"/>
      <c r="U46" s="290"/>
      <c r="V46" s="290"/>
      <c r="W46" s="291"/>
      <c r="X46" s="292">
        <f t="shared" si="9"/>
        <v>0</v>
      </c>
      <c r="Y46" s="404">
        <f t="shared" si="11"/>
        <v>0</v>
      </c>
    </row>
    <row r="47" spans="3:25" ht="15.75" x14ac:dyDescent="0.25">
      <c r="C47" s="615"/>
      <c r="E47" s="364" t="str">
        <f>CALCULATOR!$E$31</f>
        <v>TBD</v>
      </c>
      <c r="F47" s="286">
        <v>0</v>
      </c>
      <c r="G47" s="289"/>
      <c r="H47" s="290"/>
      <c r="I47" s="290"/>
      <c r="J47" s="290"/>
      <c r="K47" s="290"/>
      <c r="L47" s="291"/>
      <c r="M47" s="292">
        <f t="shared" si="8"/>
        <v>0</v>
      </c>
      <c r="N47" s="404">
        <f t="shared" si="10"/>
        <v>0</v>
      </c>
      <c r="P47" s="364" t="str">
        <f>CALCULATOR!$P$31</f>
        <v>TBD</v>
      </c>
      <c r="Q47" s="286">
        <v>0</v>
      </c>
      <c r="R47" s="289"/>
      <c r="S47" s="290"/>
      <c r="T47" s="290"/>
      <c r="U47" s="290"/>
      <c r="V47" s="290"/>
      <c r="W47" s="291"/>
      <c r="X47" s="292">
        <f t="shared" si="9"/>
        <v>0</v>
      </c>
      <c r="Y47" s="404">
        <f t="shared" si="11"/>
        <v>0</v>
      </c>
    </row>
    <row r="48" spans="3:25" ht="15.75" x14ac:dyDescent="0.25">
      <c r="C48" s="615"/>
      <c r="E48" s="364" t="str">
        <f>CALCULATOR!$E$32</f>
        <v>TBD</v>
      </c>
      <c r="F48" s="286">
        <v>0</v>
      </c>
      <c r="G48" s="289"/>
      <c r="H48" s="290"/>
      <c r="I48" s="290"/>
      <c r="J48" s="290"/>
      <c r="K48" s="290"/>
      <c r="L48" s="291"/>
      <c r="M48" s="292">
        <f t="shared" si="8"/>
        <v>0</v>
      </c>
      <c r="N48" s="404">
        <f t="shared" si="10"/>
        <v>0</v>
      </c>
      <c r="P48" s="364" t="str">
        <f>CALCULATOR!$P$32</f>
        <v>TBD</v>
      </c>
      <c r="Q48" s="286">
        <v>0</v>
      </c>
      <c r="R48" s="289"/>
      <c r="S48" s="290"/>
      <c r="T48" s="290"/>
      <c r="U48" s="290"/>
      <c r="V48" s="290"/>
      <c r="W48" s="291"/>
      <c r="X48" s="292">
        <f t="shared" si="9"/>
        <v>0</v>
      </c>
      <c r="Y48" s="404">
        <f t="shared" si="11"/>
        <v>0</v>
      </c>
    </row>
    <row r="49" spans="3:25" ht="15.75" x14ac:dyDescent="0.25">
      <c r="C49" s="615"/>
      <c r="E49" s="364" t="str">
        <f>CALCULATOR!$E$33</f>
        <v>TBD</v>
      </c>
      <c r="F49" s="286">
        <v>0</v>
      </c>
      <c r="G49" s="289"/>
      <c r="H49" s="290"/>
      <c r="I49" s="290"/>
      <c r="J49" s="290"/>
      <c r="K49" s="290"/>
      <c r="L49" s="291"/>
      <c r="M49" s="292">
        <f t="shared" si="8"/>
        <v>0</v>
      </c>
      <c r="N49" s="404">
        <f t="shared" si="10"/>
        <v>0</v>
      </c>
      <c r="P49" s="364" t="str">
        <f>CALCULATOR!$P$33</f>
        <v>TBD</v>
      </c>
      <c r="Q49" s="286">
        <v>0</v>
      </c>
      <c r="R49" s="289"/>
      <c r="S49" s="290"/>
      <c r="T49" s="290"/>
      <c r="U49" s="290"/>
      <c r="V49" s="290"/>
      <c r="W49" s="291"/>
      <c r="X49" s="292">
        <f t="shared" si="9"/>
        <v>0</v>
      </c>
      <c r="Y49" s="404">
        <f t="shared" si="11"/>
        <v>0</v>
      </c>
    </row>
    <row r="50" spans="3:25" ht="15.75" x14ac:dyDescent="0.25">
      <c r="C50" s="615"/>
      <c r="E50" s="364" t="str">
        <f>CALCULATOR!$E$34</f>
        <v>TBD</v>
      </c>
      <c r="F50" s="286">
        <v>0</v>
      </c>
      <c r="G50" s="289"/>
      <c r="H50" s="290"/>
      <c r="I50" s="290"/>
      <c r="J50" s="290"/>
      <c r="K50" s="290"/>
      <c r="L50" s="291"/>
      <c r="M50" s="292">
        <f t="shared" si="8"/>
        <v>0</v>
      </c>
      <c r="N50" s="404">
        <f t="shared" si="10"/>
        <v>0</v>
      </c>
      <c r="P50" s="364" t="str">
        <f>CALCULATOR!$P$34</f>
        <v>TBD</v>
      </c>
      <c r="Q50" s="286">
        <v>0</v>
      </c>
      <c r="R50" s="289"/>
      <c r="S50" s="290"/>
      <c r="T50" s="290"/>
      <c r="U50" s="290"/>
      <c r="V50" s="290"/>
      <c r="W50" s="291"/>
      <c r="X50" s="292">
        <f t="shared" si="9"/>
        <v>0</v>
      </c>
      <c r="Y50" s="404">
        <f t="shared" si="11"/>
        <v>0</v>
      </c>
    </row>
    <row r="51" spans="3:25" ht="15.75" x14ac:dyDescent="0.25">
      <c r="C51" s="615"/>
      <c r="E51" s="364" t="str">
        <f>CALCULATOR!$E$35</f>
        <v>TBD</v>
      </c>
      <c r="F51" s="286">
        <v>0</v>
      </c>
      <c r="G51" s="289"/>
      <c r="H51" s="290"/>
      <c r="I51" s="290"/>
      <c r="J51" s="290"/>
      <c r="K51" s="290"/>
      <c r="L51" s="291"/>
      <c r="M51" s="292">
        <f t="shared" si="8"/>
        <v>0</v>
      </c>
      <c r="N51" s="404">
        <f t="shared" si="10"/>
        <v>0</v>
      </c>
      <c r="P51" s="364" t="str">
        <f>CALCULATOR!$P$35</f>
        <v>TBD</v>
      </c>
      <c r="Q51" s="286">
        <v>0</v>
      </c>
      <c r="R51" s="289"/>
      <c r="S51" s="290"/>
      <c r="T51" s="290"/>
      <c r="U51" s="290"/>
      <c r="V51" s="290"/>
      <c r="W51" s="291"/>
      <c r="X51" s="292">
        <f t="shared" si="9"/>
        <v>0</v>
      </c>
      <c r="Y51" s="404">
        <f t="shared" si="11"/>
        <v>0</v>
      </c>
    </row>
    <row r="52" spans="3:25" ht="15.75" x14ac:dyDescent="0.25">
      <c r="C52" s="615"/>
      <c r="E52" s="364" t="str">
        <f>CALCULATOR!$E$36</f>
        <v>TBD</v>
      </c>
      <c r="F52" s="286">
        <v>0</v>
      </c>
      <c r="G52" s="289"/>
      <c r="H52" s="290"/>
      <c r="I52" s="290"/>
      <c r="J52" s="290"/>
      <c r="K52" s="290"/>
      <c r="L52" s="291"/>
      <c r="M52" s="292">
        <f t="shared" si="8"/>
        <v>0</v>
      </c>
      <c r="N52" s="404">
        <f t="shared" si="10"/>
        <v>0</v>
      </c>
      <c r="P52" s="364" t="str">
        <f>CALCULATOR!$P$36</f>
        <v>TBD</v>
      </c>
      <c r="Q52" s="286">
        <v>0</v>
      </c>
      <c r="R52" s="289"/>
      <c r="S52" s="290"/>
      <c r="T52" s="290"/>
      <c r="U52" s="290"/>
      <c r="V52" s="290"/>
      <c r="W52" s="291"/>
      <c r="X52" s="292">
        <f t="shared" si="9"/>
        <v>0</v>
      </c>
      <c r="Y52" s="404">
        <f t="shared" si="11"/>
        <v>0</v>
      </c>
    </row>
    <row r="53" spans="3:25" ht="15.75" x14ac:dyDescent="0.25">
      <c r="C53" s="615"/>
      <c r="E53" s="364" t="str">
        <f>CALCULATOR!$E$37</f>
        <v>TBD</v>
      </c>
      <c r="F53" s="286">
        <v>0</v>
      </c>
      <c r="G53" s="289"/>
      <c r="H53" s="290"/>
      <c r="I53" s="290"/>
      <c r="J53" s="290"/>
      <c r="K53" s="290"/>
      <c r="L53" s="291"/>
      <c r="M53" s="292">
        <f t="shared" si="8"/>
        <v>0</v>
      </c>
      <c r="N53" s="404">
        <f t="shared" si="10"/>
        <v>0</v>
      </c>
      <c r="P53" s="364" t="str">
        <f>CALCULATOR!$P$37</f>
        <v>TBD</v>
      </c>
      <c r="Q53" s="286">
        <v>0</v>
      </c>
      <c r="R53" s="289"/>
      <c r="S53" s="290"/>
      <c r="T53" s="290"/>
      <c r="U53" s="290"/>
      <c r="V53" s="290"/>
      <c r="W53" s="291"/>
      <c r="X53" s="292">
        <f t="shared" si="9"/>
        <v>0</v>
      </c>
      <c r="Y53" s="404">
        <f t="shared" si="11"/>
        <v>0</v>
      </c>
    </row>
    <row r="54" spans="3:25" ht="15.75" x14ac:dyDescent="0.25">
      <c r="C54" s="615"/>
      <c r="E54" s="364" t="str">
        <f>CALCULATOR!$E$38</f>
        <v>TBD</v>
      </c>
      <c r="F54" s="286">
        <v>0</v>
      </c>
      <c r="G54" s="289"/>
      <c r="H54" s="290"/>
      <c r="I54" s="290"/>
      <c r="J54" s="290"/>
      <c r="K54" s="290"/>
      <c r="L54" s="291"/>
      <c r="M54" s="292">
        <f t="shared" si="8"/>
        <v>0</v>
      </c>
      <c r="N54" s="404">
        <f t="shared" si="10"/>
        <v>0</v>
      </c>
      <c r="P54" s="364" t="str">
        <f>CALCULATOR!$P$38</f>
        <v>TBD</v>
      </c>
      <c r="Q54" s="286">
        <v>0</v>
      </c>
      <c r="R54" s="289"/>
      <c r="S54" s="290"/>
      <c r="T54" s="290"/>
      <c r="U54" s="290"/>
      <c r="V54" s="290"/>
      <c r="W54" s="291"/>
      <c r="X54" s="292">
        <f t="shared" si="9"/>
        <v>0</v>
      </c>
      <c r="Y54" s="404">
        <f t="shared" si="11"/>
        <v>0</v>
      </c>
    </row>
    <row r="55" spans="3:25" ht="16.5" thickBot="1" x14ac:dyDescent="0.3">
      <c r="C55" s="616"/>
      <c r="E55" s="365" t="str">
        <f>CALCULATOR!$E$39</f>
        <v>TBD</v>
      </c>
      <c r="F55" s="366">
        <v>0</v>
      </c>
      <c r="G55" s="293"/>
      <c r="H55" s="294"/>
      <c r="I55" s="294"/>
      <c r="J55" s="294"/>
      <c r="K55" s="294"/>
      <c r="L55" s="295"/>
      <c r="M55" s="296">
        <f t="shared" si="8"/>
        <v>0</v>
      </c>
      <c r="N55" s="405">
        <f t="shared" si="10"/>
        <v>0</v>
      </c>
      <c r="P55" s="365" t="str">
        <f>CALCULATOR!$P$39</f>
        <v>TBD</v>
      </c>
      <c r="Q55" s="366">
        <v>0</v>
      </c>
      <c r="R55" s="293"/>
      <c r="S55" s="294"/>
      <c r="T55" s="294"/>
      <c r="U55" s="294"/>
      <c r="V55" s="294"/>
      <c r="W55" s="295"/>
      <c r="X55" s="296">
        <f t="shared" si="9"/>
        <v>0</v>
      </c>
      <c r="Y55" s="405">
        <f t="shared" si="11"/>
        <v>0</v>
      </c>
    </row>
    <row r="56" spans="3:25" ht="18.75" x14ac:dyDescent="0.3">
      <c r="E56" s="367" t="s">
        <v>141</v>
      </c>
      <c r="F56" s="368">
        <f>SUM(F44:F55)</f>
        <v>0</v>
      </c>
      <c r="M56" s="367" t="s">
        <v>141</v>
      </c>
      <c r="N56" s="368">
        <f>SUM(N44:N55)</f>
        <v>0</v>
      </c>
      <c r="P56" s="367" t="s">
        <v>141</v>
      </c>
      <c r="Q56" s="368">
        <f>SUM(Q44:Q55)</f>
        <v>0</v>
      </c>
      <c r="X56" s="367" t="s">
        <v>141</v>
      </c>
      <c r="Y56" s="368">
        <f>SUM(Y44:Y55)</f>
        <v>0</v>
      </c>
    </row>
    <row r="57" spans="3:25" ht="15.75" thickBot="1" x14ac:dyDescent="0.3"/>
    <row r="58" spans="3:25" ht="23.25" x14ac:dyDescent="0.35">
      <c r="C58" s="614" t="s">
        <v>135</v>
      </c>
      <c r="E58" s="611" t="s">
        <v>131</v>
      </c>
      <c r="F58" s="612"/>
      <c r="G58" s="612"/>
      <c r="H58" s="612"/>
      <c r="I58" s="612"/>
      <c r="J58" s="612"/>
      <c r="K58" s="612"/>
      <c r="L58" s="612"/>
      <c r="M58" s="612"/>
      <c r="N58" s="613"/>
      <c r="P58" s="611" t="s">
        <v>132</v>
      </c>
      <c r="Q58" s="612"/>
      <c r="R58" s="612"/>
      <c r="S58" s="612"/>
      <c r="T58" s="612"/>
      <c r="U58" s="612"/>
      <c r="V58" s="612"/>
      <c r="W58" s="612"/>
      <c r="X58" s="612"/>
      <c r="Y58" s="613"/>
    </row>
    <row r="59" spans="3:25" ht="21" customHeight="1" thickBot="1" x14ac:dyDescent="0.35">
      <c r="C59" s="615"/>
      <c r="E59" s="617" t="s">
        <v>140</v>
      </c>
      <c r="F59" s="618"/>
      <c r="G59" s="609"/>
      <c r="H59" s="610"/>
      <c r="I59" s="607"/>
      <c r="J59" s="607"/>
      <c r="K59" s="607"/>
      <c r="L59" s="607"/>
      <c r="M59" s="607"/>
      <c r="N59" s="608"/>
      <c r="P59" s="617" t="s">
        <v>140</v>
      </c>
      <c r="Q59" s="626"/>
      <c r="R59" s="619"/>
      <c r="S59" s="620"/>
      <c r="T59" s="621"/>
      <c r="U59" s="607"/>
      <c r="V59" s="607"/>
      <c r="W59" s="607"/>
      <c r="X59" s="607"/>
      <c r="Y59" s="608"/>
    </row>
    <row r="60" spans="3:25" ht="18.75" x14ac:dyDescent="0.25">
      <c r="C60" s="615"/>
      <c r="E60" s="596" t="s">
        <v>60</v>
      </c>
      <c r="F60" s="598" t="s">
        <v>34</v>
      </c>
      <c r="G60" s="593" t="s">
        <v>118</v>
      </c>
      <c r="H60" s="594"/>
      <c r="I60" s="594"/>
      <c r="J60" s="594"/>
      <c r="K60" s="594"/>
      <c r="L60" s="594"/>
      <c r="M60" s="595"/>
      <c r="N60" s="600" t="s">
        <v>76</v>
      </c>
      <c r="P60" s="596" t="s">
        <v>60</v>
      </c>
      <c r="Q60" s="602" t="s">
        <v>34</v>
      </c>
      <c r="R60" s="604" t="s">
        <v>118</v>
      </c>
      <c r="S60" s="605"/>
      <c r="T60" s="605"/>
      <c r="U60" s="605"/>
      <c r="V60" s="605"/>
      <c r="W60" s="605"/>
      <c r="X60" s="606"/>
      <c r="Y60" s="624" t="s">
        <v>76</v>
      </c>
    </row>
    <row r="61" spans="3:25" ht="14.65" customHeight="1" x14ac:dyDescent="0.25">
      <c r="C61" s="615"/>
      <c r="E61" s="597"/>
      <c r="F61" s="599"/>
      <c r="G61" s="299" t="s">
        <v>119</v>
      </c>
      <c r="H61" s="297" t="s">
        <v>120</v>
      </c>
      <c r="I61" s="297" t="s">
        <v>121</v>
      </c>
      <c r="J61" s="297" t="s">
        <v>122</v>
      </c>
      <c r="K61" s="297" t="s">
        <v>123</v>
      </c>
      <c r="L61" s="297" t="s">
        <v>35</v>
      </c>
      <c r="M61" s="298"/>
      <c r="N61" s="601"/>
      <c r="P61" s="597"/>
      <c r="Q61" s="603"/>
      <c r="R61" s="299" t="s">
        <v>119</v>
      </c>
      <c r="S61" s="297" t="s">
        <v>120</v>
      </c>
      <c r="T61" s="297" t="s">
        <v>121</v>
      </c>
      <c r="U61" s="297" t="s">
        <v>122</v>
      </c>
      <c r="V61" s="297" t="s">
        <v>123</v>
      </c>
      <c r="W61" s="297" t="s">
        <v>35</v>
      </c>
      <c r="X61" s="298"/>
      <c r="Y61" s="625"/>
    </row>
    <row r="62" spans="3:25" ht="15.75" x14ac:dyDescent="0.25">
      <c r="C62" s="615"/>
      <c r="E62" s="364" t="str">
        <f>CALCULATOR!$E$28</f>
        <v>TBD</v>
      </c>
      <c r="F62" s="286">
        <v>0</v>
      </c>
      <c r="G62" s="289"/>
      <c r="H62" s="290"/>
      <c r="I62" s="290"/>
      <c r="J62" s="290"/>
      <c r="K62" s="290"/>
      <c r="L62" s="291"/>
      <c r="M62" s="292">
        <f>SUM(G62:L62)</f>
        <v>0</v>
      </c>
      <c r="N62" s="404">
        <f>F62-SUM(G62:L62)</f>
        <v>0</v>
      </c>
      <c r="P62" s="364" t="str">
        <f>CALCULATOR!$P$28</f>
        <v>TBD</v>
      </c>
      <c r="Q62" s="286">
        <v>0</v>
      </c>
      <c r="R62" s="289"/>
      <c r="S62" s="290"/>
      <c r="T62" s="290"/>
      <c r="U62" s="290"/>
      <c r="V62" s="290"/>
      <c r="W62" s="291"/>
      <c r="X62" s="292">
        <f>SUM(R62:W62)</f>
        <v>0</v>
      </c>
      <c r="Y62" s="404">
        <f>Q62-SUM(R62:W62)</f>
        <v>0</v>
      </c>
    </row>
    <row r="63" spans="3:25" ht="15.75" x14ac:dyDescent="0.25">
      <c r="C63" s="615"/>
      <c r="E63" s="364" t="str">
        <f>CALCULATOR!$E$29</f>
        <v>TBD</v>
      </c>
      <c r="F63" s="286">
        <v>0</v>
      </c>
      <c r="G63" s="289"/>
      <c r="H63" s="290"/>
      <c r="I63" s="290"/>
      <c r="J63" s="290"/>
      <c r="K63" s="290"/>
      <c r="L63" s="291"/>
      <c r="M63" s="292">
        <f t="shared" ref="M63:M73" si="12">SUM(G63:L63)</f>
        <v>0</v>
      </c>
      <c r="N63" s="404">
        <f t="shared" ref="N63:N73" si="13">F63-SUM(G63:L63)</f>
        <v>0</v>
      </c>
      <c r="P63" s="364" t="str">
        <f>CALCULATOR!$P$29</f>
        <v>TBD</v>
      </c>
      <c r="Q63" s="286">
        <v>0</v>
      </c>
      <c r="R63" s="289"/>
      <c r="S63" s="290"/>
      <c r="T63" s="290"/>
      <c r="U63" s="290"/>
      <c r="V63" s="290"/>
      <c r="W63" s="291"/>
      <c r="X63" s="292">
        <f t="shared" ref="X63:X73" si="14">SUM(R63:W63)</f>
        <v>0</v>
      </c>
      <c r="Y63" s="404">
        <f t="shared" ref="Y63:Y73" si="15">Q63-SUM(R63:W63)</f>
        <v>0</v>
      </c>
    </row>
    <row r="64" spans="3:25" ht="15.75" x14ac:dyDescent="0.25">
      <c r="C64" s="615"/>
      <c r="E64" s="364" t="str">
        <f>CALCULATOR!$E$30</f>
        <v>TBD</v>
      </c>
      <c r="F64" s="286">
        <v>0</v>
      </c>
      <c r="G64" s="289"/>
      <c r="H64" s="290"/>
      <c r="I64" s="290"/>
      <c r="J64" s="290"/>
      <c r="K64" s="290"/>
      <c r="L64" s="291"/>
      <c r="M64" s="292">
        <f t="shared" si="12"/>
        <v>0</v>
      </c>
      <c r="N64" s="404">
        <f t="shared" si="13"/>
        <v>0</v>
      </c>
      <c r="P64" s="364" t="str">
        <f>CALCULATOR!$P$30</f>
        <v>TBD</v>
      </c>
      <c r="Q64" s="286">
        <v>0</v>
      </c>
      <c r="R64" s="289"/>
      <c r="S64" s="290"/>
      <c r="T64" s="290"/>
      <c r="U64" s="290"/>
      <c r="V64" s="290"/>
      <c r="W64" s="291"/>
      <c r="X64" s="292">
        <f t="shared" si="14"/>
        <v>0</v>
      </c>
      <c r="Y64" s="404">
        <f t="shared" si="15"/>
        <v>0</v>
      </c>
    </row>
    <row r="65" spans="3:25" ht="15.75" x14ac:dyDescent="0.25">
      <c r="C65" s="615"/>
      <c r="E65" s="364" t="str">
        <f>CALCULATOR!$E$31</f>
        <v>TBD</v>
      </c>
      <c r="F65" s="286">
        <v>0</v>
      </c>
      <c r="G65" s="289"/>
      <c r="H65" s="290"/>
      <c r="I65" s="290"/>
      <c r="J65" s="290"/>
      <c r="K65" s="290"/>
      <c r="L65" s="291"/>
      <c r="M65" s="292">
        <f t="shared" si="12"/>
        <v>0</v>
      </c>
      <c r="N65" s="404">
        <f t="shared" si="13"/>
        <v>0</v>
      </c>
      <c r="P65" s="364" t="str">
        <f>CALCULATOR!$P$31</f>
        <v>TBD</v>
      </c>
      <c r="Q65" s="286">
        <v>0</v>
      </c>
      <c r="R65" s="289"/>
      <c r="S65" s="290"/>
      <c r="T65" s="290"/>
      <c r="U65" s="290"/>
      <c r="V65" s="290"/>
      <c r="W65" s="291"/>
      <c r="X65" s="292">
        <f t="shared" si="14"/>
        <v>0</v>
      </c>
      <c r="Y65" s="404">
        <f t="shared" si="15"/>
        <v>0</v>
      </c>
    </row>
    <row r="66" spans="3:25" ht="15.75" x14ac:dyDescent="0.25">
      <c r="C66" s="615"/>
      <c r="E66" s="364" t="str">
        <f>CALCULATOR!$E$32</f>
        <v>TBD</v>
      </c>
      <c r="F66" s="286">
        <v>0</v>
      </c>
      <c r="G66" s="289"/>
      <c r="H66" s="290"/>
      <c r="I66" s="290"/>
      <c r="J66" s="290"/>
      <c r="K66" s="290"/>
      <c r="L66" s="291"/>
      <c r="M66" s="292">
        <f t="shared" si="12"/>
        <v>0</v>
      </c>
      <c r="N66" s="404">
        <f t="shared" si="13"/>
        <v>0</v>
      </c>
      <c r="P66" s="364" t="str">
        <f>CALCULATOR!$P$32</f>
        <v>TBD</v>
      </c>
      <c r="Q66" s="286">
        <v>0</v>
      </c>
      <c r="R66" s="289"/>
      <c r="S66" s="290"/>
      <c r="T66" s="290"/>
      <c r="U66" s="290"/>
      <c r="V66" s="290"/>
      <c r="W66" s="291"/>
      <c r="X66" s="292">
        <f t="shared" si="14"/>
        <v>0</v>
      </c>
      <c r="Y66" s="404">
        <f t="shared" si="15"/>
        <v>0</v>
      </c>
    </row>
    <row r="67" spans="3:25" ht="15.75" x14ac:dyDescent="0.25">
      <c r="C67" s="615"/>
      <c r="E67" s="364" t="str">
        <f>CALCULATOR!$E$33</f>
        <v>TBD</v>
      </c>
      <c r="F67" s="286">
        <v>0</v>
      </c>
      <c r="G67" s="289"/>
      <c r="H67" s="290"/>
      <c r="I67" s="290"/>
      <c r="J67" s="290"/>
      <c r="K67" s="290"/>
      <c r="L67" s="291"/>
      <c r="M67" s="292">
        <f t="shared" si="12"/>
        <v>0</v>
      </c>
      <c r="N67" s="404">
        <f t="shared" si="13"/>
        <v>0</v>
      </c>
      <c r="P67" s="364" t="str">
        <f>CALCULATOR!$P$33</f>
        <v>TBD</v>
      </c>
      <c r="Q67" s="286">
        <v>0</v>
      </c>
      <c r="R67" s="289"/>
      <c r="S67" s="290"/>
      <c r="T67" s="290"/>
      <c r="U67" s="290"/>
      <c r="V67" s="290"/>
      <c r="W67" s="291"/>
      <c r="X67" s="292">
        <f t="shared" si="14"/>
        <v>0</v>
      </c>
      <c r="Y67" s="404">
        <f t="shared" si="15"/>
        <v>0</v>
      </c>
    </row>
    <row r="68" spans="3:25" ht="15.75" x14ac:dyDescent="0.25">
      <c r="C68" s="615"/>
      <c r="E68" s="364" t="str">
        <f>CALCULATOR!$E$34</f>
        <v>TBD</v>
      </c>
      <c r="F68" s="286">
        <v>0</v>
      </c>
      <c r="G68" s="289"/>
      <c r="H68" s="290"/>
      <c r="I68" s="290"/>
      <c r="J68" s="290"/>
      <c r="K68" s="290"/>
      <c r="L68" s="291"/>
      <c r="M68" s="292">
        <f t="shared" si="12"/>
        <v>0</v>
      </c>
      <c r="N68" s="404">
        <f t="shared" si="13"/>
        <v>0</v>
      </c>
      <c r="P68" s="364" t="str">
        <f>CALCULATOR!$P$34</f>
        <v>TBD</v>
      </c>
      <c r="Q68" s="286">
        <v>0</v>
      </c>
      <c r="R68" s="289"/>
      <c r="S68" s="290"/>
      <c r="T68" s="290"/>
      <c r="U68" s="290"/>
      <c r="V68" s="290"/>
      <c r="W68" s="291"/>
      <c r="X68" s="292">
        <f t="shared" si="14"/>
        <v>0</v>
      </c>
      <c r="Y68" s="404">
        <f t="shared" si="15"/>
        <v>0</v>
      </c>
    </row>
    <row r="69" spans="3:25" ht="15.75" x14ac:dyDescent="0.25">
      <c r="C69" s="615"/>
      <c r="E69" s="364" t="str">
        <f>CALCULATOR!$E$35</f>
        <v>TBD</v>
      </c>
      <c r="F69" s="286">
        <v>0</v>
      </c>
      <c r="G69" s="289"/>
      <c r="H69" s="290"/>
      <c r="I69" s="290"/>
      <c r="J69" s="290"/>
      <c r="K69" s="290"/>
      <c r="L69" s="291"/>
      <c r="M69" s="292">
        <f t="shared" si="12"/>
        <v>0</v>
      </c>
      <c r="N69" s="404">
        <f t="shared" si="13"/>
        <v>0</v>
      </c>
      <c r="P69" s="364" t="str">
        <f>CALCULATOR!$P$35</f>
        <v>TBD</v>
      </c>
      <c r="Q69" s="286">
        <v>0</v>
      </c>
      <c r="R69" s="289"/>
      <c r="S69" s="290"/>
      <c r="T69" s="290"/>
      <c r="U69" s="290"/>
      <c r="V69" s="290"/>
      <c r="W69" s="291"/>
      <c r="X69" s="292">
        <f t="shared" si="14"/>
        <v>0</v>
      </c>
      <c r="Y69" s="404">
        <f t="shared" si="15"/>
        <v>0</v>
      </c>
    </row>
    <row r="70" spans="3:25" ht="15.75" x14ac:dyDescent="0.25">
      <c r="C70" s="615"/>
      <c r="E70" s="364" t="str">
        <f>CALCULATOR!$E$36</f>
        <v>TBD</v>
      </c>
      <c r="F70" s="286">
        <v>0</v>
      </c>
      <c r="G70" s="289"/>
      <c r="H70" s="290"/>
      <c r="I70" s="290"/>
      <c r="J70" s="290"/>
      <c r="K70" s="290"/>
      <c r="L70" s="291"/>
      <c r="M70" s="292">
        <f t="shared" si="12"/>
        <v>0</v>
      </c>
      <c r="N70" s="404">
        <f t="shared" si="13"/>
        <v>0</v>
      </c>
      <c r="P70" s="364" t="str">
        <f>CALCULATOR!$P$36</f>
        <v>TBD</v>
      </c>
      <c r="Q70" s="286">
        <v>0</v>
      </c>
      <c r="R70" s="289"/>
      <c r="S70" s="290"/>
      <c r="T70" s="290"/>
      <c r="U70" s="290"/>
      <c r="V70" s="290"/>
      <c r="W70" s="291"/>
      <c r="X70" s="292">
        <f t="shared" si="14"/>
        <v>0</v>
      </c>
      <c r="Y70" s="404">
        <f t="shared" si="15"/>
        <v>0</v>
      </c>
    </row>
    <row r="71" spans="3:25" ht="15.75" x14ac:dyDescent="0.25">
      <c r="C71" s="615"/>
      <c r="E71" s="364" t="str">
        <f>CALCULATOR!$E$37</f>
        <v>TBD</v>
      </c>
      <c r="F71" s="286">
        <v>0</v>
      </c>
      <c r="G71" s="289"/>
      <c r="H71" s="290"/>
      <c r="I71" s="290"/>
      <c r="J71" s="290"/>
      <c r="K71" s="290"/>
      <c r="L71" s="291"/>
      <c r="M71" s="292">
        <f t="shared" si="12"/>
        <v>0</v>
      </c>
      <c r="N71" s="404">
        <f t="shared" si="13"/>
        <v>0</v>
      </c>
      <c r="P71" s="364" t="str">
        <f>CALCULATOR!$P$37</f>
        <v>TBD</v>
      </c>
      <c r="Q71" s="286">
        <v>0</v>
      </c>
      <c r="R71" s="289"/>
      <c r="S71" s="290"/>
      <c r="T71" s="290"/>
      <c r="U71" s="290"/>
      <c r="V71" s="290"/>
      <c r="W71" s="291"/>
      <c r="X71" s="292">
        <f t="shared" si="14"/>
        <v>0</v>
      </c>
      <c r="Y71" s="404">
        <f t="shared" si="15"/>
        <v>0</v>
      </c>
    </row>
    <row r="72" spans="3:25" ht="15.75" x14ac:dyDescent="0.25">
      <c r="C72" s="615"/>
      <c r="E72" s="364" t="str">
        <f>CALCULATOR!$E$38</f>
        <v>TBD</v>
      </c>
      <c r="F72" s="286">
        <v>0</v>
      </c>
      <c r="G72" s="289"/>
      <c r="H72" s="290"/>
      <c r="I72" s="290"/>
      <c r="J72" s="290"/>
      <c r="K72" s="290"/>
      <c r="L72" s="291"/>
      <c r="M72" s="292">
        <f t="shared" si="12"/>
        <v>0</v>
      </c>
      <c r="N72" s="404">
        <f t="shared" si="13"/>
        <v>0</v>
      </c>
      <c r="P72" s="364" t="str">
        <f>CALCULATOR!$P$38</f>
        <v>TBD</v>
      </c>
      <c r="Q72" s="286">
        <v>0</v>
      </c>
      <c r="R72" s="289"/>
      <c r="S72" s="290"/>
      <c r="T72" s="290"/>
      <c r="U72" s="290"/>
      <c r="V72" s="290"/>
      <c r="W72" s="291"/>
      <c r="X72" s="292">
        <f t="shared" si="14"/>
        <v>0</v>
      </c>
      <c r="Y72" s="404">
        <f t="shared" si="15"/>
        <v>0</v>
      </c>
    </row>
    <row r="73" spans="3:25" ht="16.5" thickBot="1" x14ac:dyDescent="0.3">
      <c r="C73" s="616"/>
      <c r="E73" s="365" t="str">
        <f>CALCULATOR!$E$39</f>
        <v>TBD</v>
      </c>
      <c r="F73" s="366">
        <v>0</v>
      </c>
      <c r="G73" s="293"/>
      <c r="H73" s="294"/>
      <c r="I73" s="294"/>
      <c r="J73" s="294"/>
      <c r="K73" s="294"/>
      <c r="L73" s="295"/>
      <c r="M73" s="296">
        <f t="shared" si="12"/>
        <v>0</v>
      </c>
      <c r="N73" s="405">
        <f t="shared" si="13"/>
        <v>0</v>
      </c>
      <c r="P73" s="365" t="str">
        <f>CALCULATOR!$P$39</f>
        <v>TBD</v>
      </c>
      <c r="Q73" s="366">
        <v>0</v>
      </c>
      <c r="R73" s="293"/>
      <c r="S73" s="294"/>
      <c r="T73" s="294"/>
      <c r="U73" s="294"/>
      <c r="V73" s="294"/>
      <c r="W73" s="295"/>
      <c r="X73" s="296">
        <f t="shared" si="14"/>
        <v>0</v>
      </c>
      <c r="Y73" s="405">
        <f t="shared" si="15"/>
        <v>0</v>
      </c>
    </row>
    <row r="74" spans="3:25" ht="18.75" x14ac:dyDescent="0.3">
      <c r="E74" s="367" t="s">
        <v>141</v>
      </c>
      <c r="F74" s="368">
        <f>SUM(F62:F73)</f>
        <v>0</v>
      </c>
      <c r="M74" s="367" t="s">
        <v>141</v>
      </c>
      <c r="N74" s="368">
        <f>SUM(N62:N73)</f>
        <v>0</v>
      </c>
      <c r="P74" s="367" t="s">
        <v>141</v>
      </c>
      <c r="Q74" s="368">
        <f>SUM(Q62:Q73)</f>
        <v>0</v>
      </c>
      <c r="X74" s="367" t="s">
        <v>141</v>
      </c>
      <c r="Y74" s="368">
        <f>SUM(Y62:Y73)</f>
        <v>0</v>
      </c>
    </row>
    <row r="75" spans="3:25" ht="15.75" thickBot="1" x14ac:dyDescent="0.3"/>
    <row r="76" spans="3:25" ht="23.25" x14ac:dyDescent="0.35">
      <c r="C76" s="614" t="s">
        <v>136</v>
      </c>
      <c r="E76" s="611" t="s">
        <v>131</v>
      </c>
      <c r="F76" s="612"/>
      <c r="G76" s="612"/>
      <c r="H76" s="612"/>
      <c r="I76" s="612"/>
      <c r="J76" s="612"/>
      <c r="K76" s="612"/>
      <c r="L76" s="612"/>
      <c r="M76" s="612"/>
      <c r="N76" s="613"/>
      <c r="P76" s="611" t="s">
        <v>132</v>
      </c>
      <c r="Q76" s="612"/>
      <c r="R76" s="612"/>
      <c r="S76" s="612"/>
      <c r="T76" s="612"/>
      <c r="U76" s="612"/>
      <c r="V76" s="612"/>
      <c r="W76" s="612"/>
      <c r="X76" s="612"/>
      <c r="Y76" s="613"/>
    </row>
    <row r="77" spans="3:25" ht="21" customHeight="1" thickBot="1" x14ac:dyDescent="0.35">
      <c r="C77" s="615"/>
      <c r="E77" s="617" t="s">
        <v>140</v>
      </c>
      <c r="F77" s="618"/>
      <c r="G77" s="609"/>
      <c r="H77" s="610"/>
      <c r="I77" s="607"/>
      <c r="J77" s="607"/>
      <c r="K77" s="607"/>
      <c r="L77" s="607"/>
      <c r="M77" s="607"/>
      <c r="N77" s="608"/>
      <c r="P77" s="617" t="s">
        <v>140</v>
      </c>
      <c r="Q77" s="618"/>
      <c r="R77" s="609"/>
      <c r="S77" s="610"/>
      <c r="T77" s="607"/>
      <c r="U77" s="607"/>
      <c r="V77" s="607"/>
      <c r="W77" s="607"/>
      <c r="X77" s="607"/>
      <c r="Y77" s="608"/>
    </row>
    <row r="78" spans="3:25" ht="18.75" x14ac:dyDescent="0.25">
      <c r="C78" s="615"/>
      <c r="E78" s="596" t="s">
        <v>60</v>
      </c>
      <c r="F78" s="598" t="s">
        <v>34</v>
      </c>
      <c r="G78" s="593" t="s">
        <v>118</v>
      </c>
      <c r="H78" s="594"/>
      <c r="I78" s="594"/>
      <c r="J78" s="594"/>
      <c r="K78" s="594"/>
      <c r="L78" s="594"/>
      <c r="M78" s="595"/>
      <c r="N78" s="600" t="s">
        <v>76</v>
      </c>
      <c r="P78" s="596" t="s">
        <v>60</v>
      </c>
      <c r="Q78" s="598" t="s">
        <v>34</v>
      </c>
      <c r="R78" s="593" t="s">
        <v>118</v>
      </c>
      <c r="S78" s="594"/>
      <c r="T78" s="594"/>
      <c r="U78" s="594"/>
      <c r="V78" s="594"/>
      <c r="W78" s="594"/>
      <c r="X78" s="595"/>
      <c r="Y78" s="600" t="s">
        <v>76</v>
      </c>
    </row>
    <row r="79" spans="3:25" x14ac:dyDescent="0.25">
      <c r="C79" s="615"/>
      <c r="E79" s="597"/>
      <c r="F79" s="599"/>
      <c r="G79" s="299" t="s">
        <v>119</v>
      </c>
      <c r="H79" s="297" t="s">
        <v>120</v>
      </c>
      <c r="I79" s="297" t="s">
        <v>121</v>
      </c>
      <c r="J79" s="297" t="s">
        <v>122</v>
      </c>
      <c r="K79" s="297" t="s">
        <v>123</v>
      </c>
      <c r="L79" s="297" t="s">
        <v>35</v>
      </c>
      <c r="M79" s="298"/>
      <c r="N79" s="601"/>
      <c r="P79" s="597"/>
      <c r="Q79" s="599"/>
      <c r="R79" s="299" t="s">
        <v>119</v>
      </c>
      <c r="S79" s="297" t="s">
        <v>120</v>
      </c>
      <c r="T79" s="297" t="s">
        <v>121</v>
      </c>
      <c r="U79" s="297" t="s">
        <v>122</v>
      </c>
      <c r="V79" s="297" t="s">
        <v>123</v>
      </c>
      <c r="W79" s="297" t="s">
        <v>35</v>
      </c>
      <c r="X79" s="298"/>
      <c r="Y79" s="601"/>
    </row>
    <row r="80" spans="3:25" ht="15.75" x14ac:dyDescent="0.25">
      <c r="C80" s="615"/>
      <c r="E80" s="364" t="str">
        <f>CALCULATOR!$E$28</f>
        <v>TBD</v>
      </c>
      <c r="F80" s="286">
        <v>0</v>
      </c>
      <c r="G80" s="289"/>
      <c r="H80" s="290"/>
      <c r="I80" s="290"/>
      <c r="J80" s="290"/>
      <c r="K80" s="290"/>
      <c r="L80" s="291"/>
      <c r="M80" s="292">
        <f t="shared" ref="M80:M91" si="16">SUM(G80:L80)</f>
        <v>0</v>
      </c>
      <c r="N80" s="404">
        <f>F80-SUM(G80:L80)</f>
        <v>0</v>
      </c>
      <c r="P80" s="364" t="str">
        <f>CALCULATOR!$P$28</f>
        <v>TBD</v>
      </c>
      <c r="Q80" s="286">
        <v>0</v>
      </c>
      <c r="R80" s="289"/>
      <c r="S80" s="290"/>
      <c r="T80" s="290"/>
      <c r="U80" s="290"/>
      <c r="V80" s="290"/>
      <c r="W80" s="291"/>
      <c r="X80" s="292">
        <f t="shared" ref="X80:X91" si="17">SUM(R80:W80)</f>
        <v>0</v>
      </c>
      <c r="Y80" s="404">
        <f>Q80-SUM(R80:W80)</f>
        <v>0</v>
      </c>
    </row>
    <row r="81" spans="3:25" ht="15.75" x14ac:dyDescent="0.25">
      <c r="C81" s="615"/>
      <c r="E81" s="364" t="str">
        <f>CALCULATOR!$E$29</f>
        <v>TBD</v>
      </c>
      <c r="F81" s="286">
        <v>0</v>
      </c>
      <c r="G81" s="289"/>
      <c r="H81" s="290"/>
      <c r="I81" s="290"/>
      <c r="J81" s="290"/>
      <c r="K81" s="290"/>
      <c r="L81" s="291"/>
      <c r="M81" s="292">
        <f t="shared" si="16"/>
        <v>0</v>
      </c>
      <c r="N81" s="404">
        <f t="shared" ref="N81:N91" si="18">F81-SUM(G81:L81)</f>
        <v>0</v>
      </c>
      <c r="P81" s="364" t="str">
        <f>CALCULATOR!$P$29</f>
        <v>TBD</v>
      </c>
      <c r="Q81" s="286">
        <v>0</v>
      </c>
      <c r="R81" s="289"/>
      <c r="S81" s="290"/>
      <c r="T81" s="290"/>
      <c r="U81" s="290"/>
      <c r="V81" s="290"/>
      <c r="W81" s="291"/>
      <c r="X81" s="292">
        <f t="shared" si="17"/>
        <v>0</v>
      </c>
      <c r="Y81" s="404">
        <f t="shared" ref="Y81:Y91" si="19">Q81-SUM(R81:W81)</f>
        <v>0</v>
      </c>
    </row>
    <row r="82" spans="3:25" ht="15.75" x14ac:dyDescent="0.25">
      <c r="C82" s="615"/>
      <c r="E82" s="364" t="str">
        <f>CALCULATOR!$E$30</f>
        <v>TBD</v>
      </c>
      <c r="F82" s="286">
        <v>0</v>
      </c>
      <c r="G82" s="289"/>
      <c r="H82" s="290"/>
      <c r="I82" s="290"/>
      <c r="J82" s="290"/>
      <c r="K82" s="290"/>
      <c r="L82" s="291"/>
      <c r="M82" s="292">
        <f t="shared" si="16"/>
        <v>0</v>
      </c>
      <c r="N82" s="404">
        <f t="shared" si="18"/>
        <v>0</v>
      </c>
      <c r="P82" s="364" t="str">
        <f>CALCULATOR!$P$30</f>
        <v>TBD</v>
      </c>
      <c r="Q82" s="286">
        <v>0</v>
      </c>
      <c r="R82" s="289"/>
      <c r="S82" s="290"/>
      <c r="T82" s="290"/>
      <c r="U82" s="290"/>
      <c r="V82" s="290"/>
      <c r="W82" s="291"/>
      <c r="X82" s="292">
        <f t="shared" si="17"/>
        <v>0</v>
      </c>
      <c r="Y82" s="404">
        <f t="shared" si="19"/>
        <v>0</v>
      </c>
    </row>
    <row r="83" spans="3:25" ht="15.75" x14ac:dyDescent="0.25">
      <c r="C83" s="615"/>
      <c r="E83" s="364" t="str">
        <f>CALCULATOR!$E$31</f>
        <v>TBD</v>
      </c>
      <c r="F83" s="286">
        <v>0</v>
      </c>
      <c r="G83" s="289"/>
      <c r="H83" s="290"/>
      <c r="I83" s="290"/>
      <c r="J83" s="290"/>
      <c r="K83" s="290"/>
      <c r="L83" s="291"/>
      <c r="M83" s="292">
        <f t="shared" si="16"/>
        <v>0</v>
      </c>
      <c r="N83" s="404">
        <f t="shared" si="18"/>
        <v>0</v>
      </c>
      <c r="P83" s="364" t="str">
        <f>CALCULATOR!$P$31</f>
        <v>TBD</v>
      </c>
      <c r="Q83" s="286">
        <v>0</v>
      </c>
      <c r="R83" s="289"/>
      <c r="S83" s="290"/>
      <c r="T83" s="290"/>
      <c r="U83" s="290"/>
      <c r="V83" s="290"/>
      <c r="W83" s="291"/>
      <c r="X83" s="292">
        <f t="shared" si="17"/>
        <v>0</v>
      </c>
      <c r="Y83" s="404">
        <f t="shared" si="19"/>
        <v>0</v>
      </c>
    </row>
    <row r="84" spans="3:25" ht="15.75" x14ac:dyDescent="0.25">
      <c r="C84" s="615"/>
      <c r="E84" s="364" t="str">
        <f>CALCULATOR!$E$32</f>
        <v>TBD</v>
      </c>
      <c r="F84" s="286">
        <v>0</v>
      </c>
      <c r="G84" s="289"/>
      <c r="H84" s="290"/>
      <c r="I84" s="290"/>
      <c r="J84" s="290"/>
      <c r="K84" s="290"/>
      <c r="L84" s="291"/>
      <c r="M84" s="292">
        <f t="shared" si="16"/>
        <v>0</v>
      </c>
      <c r="N84" s="404">
        <f t="shared" si="18"/>
        <v>0</v>
      </c>
      <c r="P84" s="364" t="str">
        <f>CALCULATOR!$P$32</f>
        <v>TBD</v>
      </c>
      <c r="Q84" s="286">
        <v>0</v>
      </c>
      <c r="R84" s="289"/>
      <c r="S84" s="290"/>
      <c r="T84" s="290"/>
      <c r="U84" s="290"/>
      <c r="V84" s="290"/>
      <c r="W84" s="291"/>
      <c r="X84" s="292">
        <f t="shared" si="17"/>
        <v>0</v>
      </c>
      <c r="Y84" s="404">
        <f t="shared" si="19"/>
        <v>0</v>
      </c>
    </row>
    <row r="85" spans="3:25" ht="15.75" x14ac:dyDescent="0.25">
      <c r="C85" s="615"/>
      <c r="E85" s="364" t="str">
        <f>CALCULATOR!$E$33</f>
        <v>TBD</v>
      </c>
      <c r="F85" s="286">
        <v>0</v>
      </c>
      <c r="G85" s="289"/>
      <c r="H85" s="290"/>
      <c r="I85" s="290"/>
      <c r="J85" s="290"/>
      <c r="K85" s="290"/>
      <c r="L85" s="291"/>
      <c r="M85" s="292">
        <f t="shared" si="16"/>
        <v>0</v>
      </c>
      <c r="N85" s="404">
        <f t="shared" si="18"/>
        <v>0</v>
      </c>
      <c r="P85" s="364" t="str">
        <f>CALCULATOR!$P$33</f>
        <v>TBD</v>
      </c>
      <c r="Q85" s="286">
        <v>0</v>
      </c>
      <c r="R85" s="289"/>
      <c r="S85" s="290"/>
      <c r="T85" s="290"/>
      <c r="U85" s="290"/>
      <c r="V85" s="290"/>
      <c r="W85" s="291"/>
      <c r="X85" s="292">
        <f t="shared" si="17"/>
        <v>0</v>
      </c>
      <c r="Y85" s="404">
        <f t="shared" si="19"/>
        <v>0</v>
      </c>
    </row>
    <row r="86" spans="3:25" ht="15.75" x14ac:dyDescent="0.25">
      <c r="C86" s="615"/>
      <c r="E86" s="364" t="str">
        <f>CALCULATOR!$E$34</f>
        <v>TBD</v>
      </c>
      <c r="F86" s="286">
        <v>0</v>
      </c>
      <c r="G86" s="289"/>
      <c r="H86" s="290"/>
      <c r="I86" s="290"/>
      <c r="J86" s="290"/>
      <c r="K86" s="290"/>
      <c r="L86" s="291"/>
      <c r="M86" s="292">
        <f t="shared" si="16"/>
        <v>0</v>
      </c>
      <c r="N86" s="404">
        <f t="shared" si="18"/>
        <v>0</v>
      </c>
      <c r="P86" s="364" t="str">
        <f>CALCULATOR!$P$34</f>
        <v>TBD</v>
      </c>
      <c r="Q86" s="286">
        <v>0</v>
      </c>
      <c r="R86" s="289"/>
      <c r="S86" s="290"/>
      <c r="T86" s="290"/>
      <c r="U86" s="290"/>
      <c r="V86" s="290"/>
      <c r="W86" s="291"/>
      <c r="X86" s="292">
        <f t="shared" si="17"/>
        <v>0</v>
      </c>
      <c r="Y86" s="404">
        <f t="shared" si="19"/>
        <v>0</v>
      </c>
    </row>
    <row r="87" spans="3:25" ht="15.75" x14ac:dyDescent="0.25">
      <c r="C87" s="615"/>
      <c r="E87" s="364" t="str">
        <f>CALCULATOR!$E$35</f>
        <v>TBD</v>
      </c>
      <c r="F87" s="286">
        <v>0</v>
      </c>
      <c r="G87" s="289"/>
      <c r="H87" s="290"/>
      <c r="I87" s="290"/>
      <c r="J87" s="290"/>
      <c r="K87" s="290"/>
      <c r="L87" s="291"/>
      <c r="M87" s="292">
        <f t="shared" si="16"/>
        <v>0</v>
      </c>
      <c r="N87" s="404">
        <f t="shared" si="18"/>
        <v>0</v>
      </c>
      <c r="P87" s="364" t="str">
        <f>CALCULATOR!$P$35</f>
        <v>TBD</v>
      </c>
      <c r="Q87" s="286">
        <v>0</v>
      </c>
      <c r="R87" s="289"/>
      <c r="S87" s="290"/>
      <c r="T87" s="290"/>
      <c r="U87" s="290"/>
      <c r="V87" s="290"/>
      <c r="W87" s="291"/>
      <c r="X87" s="292">
        <f t="shared" si="17"/>
        <v>0</v>
      </c>
      <c r="Y87" s="404">
        <f t="shared" si="19"/>
        <v>0</v>
      </c>
    </row>
    <row r="88" spans="3:25" ht="15.75" x14ac:dyDescent="0.25">
      <c r="C88" s="615"/>
      <c r="E88" s="364" t="str">
        <f>CALCULATOR!$E$36</f>
        <v>TBD</v>
      </c>
      <c r="F88" s="286">
        <v>0</v>
      </c>
      <c r="G88" s="289"/>
      <c r="H88" s="290"/>
      <c r="I88" s="290"/>
      <c r="J88" s="290"/>
      <c r="K88" s="290"/>
      <c r="L88" s="291"/>
      <c r="M88" s="292">
        <f t="shared" si="16"/>
        <v>0</v>
      </c>
      <c r="N88" s="404">
        <f t="shared" si="18"/>
        <v>0</v>
      </c>
      <c r="P88" s="364" t="str">
        <f>CALCULATOR!$P$36</f>
        <v>TBD</v>
      </c>
      <c r="Q88" s="286">
        <v>0</v>
      </c>
      <c r="R88" s="289"/>
      <c r="S88" s="290"/>
      <c r="T88" s="290"/>
      <c r="U88" s="290"/>
      <c r="V88" s="290"/>
      <c r="W88" s="291"/>
      <c r="X88" s="292">
        <f t="shared" si="17"/>
        <v>0</v>
      </c>
      <c r="Y88" s="404">
        <f t="shared" si="19"/>
        <v>0</v>
      </c>
    </row>
    <row r="89" spans="3:25" ht="15.75" x14ac:dyDescent="0.25">
      <c r="C89" s="615"/>
      <c r="E89" s="364" t="str">
        <f>CALCULATOR!$E$37</f>
        <v>TBD</v>
      </c>
      <c r="F89" s="286">
        <v>0</v>
      </c>
      <c r="G89" s="289"/>
      <c r="H89" s="290"/>
      <c r="I89" s="290"/>
      <c r="J89" s="290"/>
      <c r="K89" s="290"/>
      <c r="L89" s="291"/>
      <c r="M89" s="292">
        <f t="shared" si="16"/>
        <v>0</v>
      </c>
      <c r="N89" s="404">
        <f t="shared" si="18"/>
        <v>0</v>
      </c>
      <c r="P89" s="364" t="str">
        <f>CALCULATOR!$P$37</f>
        <v>TBD</v>
      </c>
      <c r="Q89" s="286">
        <v>0</v>
      </c>
      <c r="R89" s="289"/>
      <c r="S89" s="290"/>
      <c r="T89" s="290"/>
      <c r="U89" s="290"/>
      <c r="V89" s="290"/>
      <c r="W89" s="291"/>
      <c r="X89" s="292">
        <f t="shared" si="17"/>
        <v>0</v>
      </c>
      <c r="Y89" s="404">
        <f t="shared" si="19"/>
        <v>0</v>
      </c>
    </row>
    <row r="90" spans="3:25" ht="15.75" x14ac:dyDescent="0.25">
      <c r="C90" s="615"/>
      <c r="E90" s="364" t="str">
        <f>CALCULATOR!$E$38</f>
        <v>TBD</v>
      </c>
      <c r="F90" s="286">
        <v>0</v>
      </c>
      <c r="G90" s="289"/>
      <c r="H90" s="290"/>
      <c r="I90" s="290"/>
      <c r="J90" s="290"/>
      <c r="K90" s="290"/>
      <c r="L90" s="291"/>
      <c r="M90" s="292">
        <f t="shared" si="16"/>
        <v>0</v>
      </c>
      <c r="N90" s="404">
        <f t="shared" si="18"/>
        <v>0</v>
      </c>
      <c r="P90" s="364" t="str">
        <f>CALCULATOR!$P$38</f>
        <v>TBD</v>
      </c>
      <c r="Q90" s="286">
        <v>0</v>
      </c>
      <c r="R90" s="289"/>
      <c r="S90" s="290"/>
      <c r="T90" s="290"/>
      <c r="U90" s="290"/>
      <c r="V90" s="290"/>
      <c r="W90" s="291"/>
      <c r="X90" s="292">
        <f t="shared" si="17"/>
        <v>0</v>
      </c>
      <c r="Y90" s="404">
        <f t="shared" si="19"/>
        <v>0</v>
      </c>
    </row>
    <row r="91" spans="3:25" ht="16.5" thickBot="1" x14ac:dyDescent="0.3">
      <c r="C91" s="616"/>
      <c r="E91" s="365" t="str">
        <f>CALCULATOR!$E$39</f>
        <v>TBD</v>
      </c>
      <c r="F91" s="366">
        <v>0</v>
      </c>
      <c r="G91" s="293"/>
      <c r="H91" s="294"/>
      <c r="I91" s="294"/>
      <c r="J91" s="294"/>
      <c r="K91" s="294"/>
      <c r="L91" s="295"/>
      <c r="M91" s="296">
        <f t="shared" si="16"/>
        <v>0</v>
      </c>
      <c r="N91" s="405">
        <f t="shared" si="18"/>
        <v>0</v>
      </c>
      <c r="P91" s="365" t="str">
        <f>CALCULATOR!$P$39</f>
        <v>TBD</v>
      </c>
      <c r="Q91" s="366">
        <v>0</v>
      </c>
      <c r="R91" s="293"/>
      <c r="S91" s="294"/>
      <c r="T91" s="294"/>
      <c r="U91" s="294"/>
      <c r="V91" s="294"/>
      <c r="W91" s="295"/>
      <c r="X91" s="296">
        <f t="shared" si="17"/>
        <v>0</v>
      </c>
      <c r="Y91" s="405">
        <f t="shared" si="19"/>
        <v>0</v>
      </c>
    </row>
    <row r="92" spans="3:25" ht="18.75" x14ac:dyDescent="0.3">
      <c r="E92" s="367" t="s">
        <v>141</v>
      </c>
      <c r="F92" s="368">
        <f>SUM(F80:F91)</f>
        <v>0</v>
      </c>
      <c r="M92" s="367" t="s">
        <v>141</v>
      </c>
      <c r="N92" s="368">
        <f>SUM(N80:N91)</f>
        <v>0</v>
      </c>
      <c r="P92" s="367" t="s">
        <v>141</v>
      </c>
      <c r="Q92" s="368">
        <f>SUM(Q80:Q91)</f>
        <v>0</v>
      </c>
      <c r="X92" s="367" t="s">
        <v>141</v>
      </c>
      <c r="Y92" s="368">
        <f>SUM(Y80:Y91)</f>
        <v>0</v>
      </c>
    </row>
    <row r="93" spans="3:25" ht="15.75" thickBot="1" x14ac:dyDescent="0.3"/>
    <row r="94" spans="3:25" ht="23.25" x14ac:dyDescent="0.35">
      <c r="C94" s="614" t="s">
        <v>137</v>
      </c>
      <c r="E94" s="611" t="s">
        <v>131</v>
      </c>
      <c r="F94" s="612"/>
      <c r="G94" s="612"/>
      <c r="H94" s="612"/>
      <c r="I94" s="612"/>
      <c r="J94" s="612"/>
      <c r="K94" s="612"/>
      <c r="L94" s="612"/>
      <c r="M94" s="612"/>
      <c r="N94" s="613"/>
      <c r="P94" s="611" t="s">
        <v>132</v>
      </c>
      <c r="Q94" s="612"/>
      <c r="R94" s="612"/>
      <c r="S94" s="612"/>
      <c r="T94" s="612"/>
      <c r="U94" s="612"/>
      <c r="V94" s="612"/>
      <c r="W94" s="612"/>
      <c r="X94" s="612"/>
      <c r="Y94" s="613"/>
    </row>
    <row r="95" spans="3:25" ht="21" customHeight="1" thickBot="1" x14ac:dyDescent="0.35">
      <c r="C95" s="615"/>
      <c r="E95" s="617" t="s">
        <v>140</v>
      </c>
      <c r="F95" s="618"/>
      <c r="G95" s="609"/>
      <c r="H95" s="610"/>
      <c r="I95" s="607"/>
      <c r="J95" s="607"/>
      <c r="K95" s="607"/>
      <c r="L95" s="607"/>
      <c r="M95" s="607"/>
      <c r="N95" s="608"/>
      <c r="P95" s="617" t="s">
        <v>140</v>
      </c>
      <c r="Q95" s="618"/>
      <c r="R95" s="609"/>
      <c r="S95" s="610"/>
      <c r="T95" s="607"/>
      <c r="U95" s="607"/>
      <c r="V95" s="607"/>
      <c r="W95" s="607"/>
      <c r="X95" s="607"/>
      <c r="Y95" s="608"/>
    </row>
    <row r="96" spans="3:25" ht="18.75" x14ac:dyDescent="0.25">
      <c r="C96" s="615"/>
      <c r="E96" s="596" t="s">
        <v>60</v>
      </c>
      <c r="F96" s="598" t="s">
        <v>34</v>
      </c>
      <c r="G96" s="593" t="s">
        <v>118</v>
      </c>
      <c r="H96" s="594"/>
      <c r="I96" s="594"/>
      <c r="J96" s="594"/>
      <c r="K96" s="594"/>
      <c r="L96" s="594"/>
      <c r="M96" s="595"/>
      <c r="N96" s="600" t="s">
        <v>76</v>
      </c>
      <c r="P96" s="596" t="s">
        <v>60</v>
      </c>
      <c r="Q96" s="598" t="s">
        <v>34</v>
      </c>
      <c r="R96" s="593" t="s">
        <v>118</v>
      </c>
      <c r="S96" s="594"/>
      <c r="T96" s="594"/>
      <c r="U96" s="594"/>
      <c r="V96" s="594"/>
      <c r="W96" s="594"/>
      <c r="X96" s="595"/>
      <c r="Y96" s="600" t="s">
        <v>76</v>
      </c>
    </row>
    <row r="97" spans="3:25" x14ac:dyDescent="0.25">
      <c r="C97" s="615"/>
      <c r="E97" s="597"/>
      <c r="F97" s="599"/>
      <c r="G97" s="299" t="s">
        <v>119</v>
      </c>
      <c r="H97" s="297" t="s">
        <v>120</v>
      </c>
      <c r="I97" s="297" t="s">
        <v>121</v>
      </c>
      <c r="J97" s="297" t="s">
        <v>122</v>
      </c>
      <c r="K97" s="297" t="s">
        <v>123</v>
      </c>
      <c r="L97" s="297" t="s">
        <v>35</v>
      </c>
      <c r="M97" s="298"/>
      <c r="N97" s="601"/>
      <c r="P97" s="597"/>
      <c r="Q97" s="599"/>
      <c r="R97" s="299" t="s">
        <v>119</v>
      </c>
      <c r="S97" s="297" t="s">
        <v>120</v>
      </c>
      <c r="T97" s="297" t="s">
        <v>121</v>
      </c>
      <c r="U97" s="297" t="s">
        <v>122</v>
      </c>
      <c r="V97" s="297" t="s">
        <v>123</v>
      </c>
      <c r="W97" s="297" t="s">
        <v>35</v>
      </c>
      <c r="X97" s="298"/>
      <c r="Y97" s="601"/>
    </row>
    <row r="98" spans="3:25" ht="15.75" x14ac:dyDescent="0.25">
      <c r="C98" s="615"/>
      <c r="E98" s="364" t="str">
        <f>CALCULATOR!$E$28</f>
        <v>TBD</v>
      </c>
      <c r="F98" s="286">
        <v>0</v>
      </c>
      <c r="G98" s="289"/>
      <c r="H98" s="290"/>
      <c r="I98" s="290"/>
      <c r="J98" s="290"/>
      <c r="K98" s="290"/>
      <c r="L98" s="291"/>
      <c r="M98" s="292"/>
      <c r="N98" s="404">
        <f>F98-SUM(G98:L98)</f>
        <v>0</v>
      </c>
      <c r="P98" s="364" t="str">
        <f>CALCULATOR!$P$28</f>
        <v>TBD</v>
      </c>
      <c r="Q98" s="286">
        <v>0</v>
      </c>
      <c r="R98" s="289"/>
      <c r="S98" s="290"/>
      <c r="T98" s="290"/>
      <c r="U98" s="290"/>
      <c r="V98" s="290"/>
      <c r="W98" s="291"/>
      <c r="X98" s="292"/>
      <c r="Y98" s="404">
        <f>Q98-SUM(R98:W98)</f>
        <v>0</v>
      </c>
    </row>
    <row r="99" spans="3:25" ht="15.75" x14ac:dyDescent="0.25">
      <c r="C99" s="615"/>
      <c r="E99" s="364" t="str">
        <f>CALCULATOR!$E$29</f>
        <v>TBD</v>
      </c>
      <c r="F99" s="286">
        <v>0</v>
      </c>
      <c r="G99" s="289"/>
      <c r="H99" s="290"/>
      <c r="I99" s="290"/>
      <c r="J99" s="290"/>
      <c r="K99" s="290"/>
      <c r="L99" s="291"/>
      <c r="M99" s="292"/>
      <c r="N99" s="404">
        <f t="shared" ref="N99:N109" si="20">F99-SUM(G99:L99)</f>
        <v>0</v>
      </c>
      <c r="P99" s="364" t="str">
        <f>CALCULATOR!$P$29</f>
        <v>TBD</v>
      </c>
      <c r="Q99" s="286">
        <v>0</v>
      </c>
      <c r="R99" s="289"/>
      <c r="S99" s="290"/>
      <c r="T99" s="290"/>
      <c r="U99" s="290"/>
      <c r="V99" s="290"/>
      <c r="W99" s="291"/>
      <c r="X99" s="292"/>
      <c r="Y99" s="404">
        <f t="shared" ref="Y99:Y109" si="21">Q99-SUM(R99:W99)</f>
        <v>0</v>
      </c>
    </row>
    <row r="100" spans="3:25" ht="15.75" x14ac:dyDescent="0.25">
      <c r="C100" s="615"/>
      <c r="E100" s="364" t="str">
        <f>CALCULATOR!$E$30</f>
        <v>TBD</v>
      </c>
      <c r="F100" s="286">
        <v>0</v>
      </c>
      <c r="G100" s="289"/>
      <c r="H100" s="290"/>
      <c r="I100" s="290"/>
      <c r="J100" s="290"/>
      <c r="K100" s="290"/>
      <c r="L100" s="291"/>
      <c r="M100" s="292"/>
      <c r="N100" s="404">
        <f t="shared" si="20"/>
        <v>0</v>
      </c>
      <c r="P100" s="364" t="str">
        <f>CALCULATOR!$P$30</f>
        <v>TBD</v>
      </c>
      <c r="Q100" s="286">
        <v>0</v>
      </c>
      <c r="R100" s="289"/>
      <c r="S100" s="290"/>
      <c r="T100" s="290"/>
      <c r="U100" s="290"/>
      <c r="V100" s="290"/>
      <c r="W100" s="291"/>
      <c r="X100" s="292"/>
      <c r="Y100" s="404">
        <f t="shared" si="21"/>
        <v>0</v>
      </c>
    </row>
    <row r="101" spans="3:25" ht="15.75" x14ac:dyDescent="0.25">
      <c r="C101" s="615"/>
      <c r="E101" s="364" t="str">
        <f>CALCULATOR!$E$31</f>
        <v>TBD</v>
      </c>
      <c r="F101" s="286">
        <v>0</v>
      </c>
      <c r="G101" s="289"/>
      <c r="H101" s="290"/>
      <c r="I101" s="290"/>
      <c r="J101" s="290"/>
      <c r="K101" s="290"/>
      <c r="L101" s="291"/>
      <c r="M101" s="292"/>
      <c r="N101" s="404">
        <f t="shared" si="20"/>
        <v>0</v>
      </c>
      <c r="P101" s="364" t="str">
        <f>CALCULATOR!$P$31</f>
        <v>TBD</v>
      </c>
      <c r="Q101" s="286">
        <v>0</v>
      </c>
      <c r="R101" s="289"/>
      <c r="S101" s="290"/>
      <c r="T101" s="290"/>
      <c r="U101" s="290"/>
      <c r="V101" s="290"/>
      <c r="W101" s="291"/>
      <c r="X101" s="292"/>
      <c r="Y101" s="404">
        <f t="shared" si="21"/>
        <v>0</v>
      </c>
    </row>
    <row r="102" spans="3:25" ht="15.75" x14ac:dyDescent="0.25">
      <c r="C102" s="615"/>
      <c r="E102" s="364" t="str">
        <f>CALCULATOR!$E$32</f>
        <v>TBD</v>
      </c>
      <c r="F102" s="286">
        <v>0</v>
      </c>
      <c r="G102" s="289"/>
      <c r="H102" s="290"/>
      <c r="I102" s="290"/>
      <c r="J102" s="290"/>
      <c r="K102" s="290"/>
      <c r="L102" s="291"/>
      <c r="M102" s="292"/>
      <c r="N102" s="404">
        <f t="shared" si="20"/>
        <v>0</v>
      </c>
      <c r="P102" s="364" t="str">
        <f>CALCULATOR!$P$32</f>
        <v>TBD</v>
      </c>
      <c r="Q102" s="286">
        <v>0</v>
      </c>
      <c r="R102" s="289"/>
      <c r="S102" s="290"/>
      <c r="T102" s="290"/>
      <c r="U102" s="290"/>
      <c r="V102" s="290"/>
      <c r="W102" s="291"/>
      <c r="X102" s="292"/>
      <c r="Y102" s="404">
        <f t="shared" si="21"/>
        <v>0</v>
      </c>
    </row>
    <row r="103" spans="3:25" ht="15.75" x14ac:dyDescent="0.25">
      <c r="C103" s="615"/>
      <c r="E103" s="364" t="str">
        <f>CALCULATOR!$E$33</f>
        <v>TBD</v>
      </c>
      <c r="F103" s="286">
        <v>0</v>
      </c>
      <c r="G103" s="289"/>
      <c r="H103" s="290"/>
      <c r="I103" s="290"/>
      <c r="J103" s="290"/>
      <c r="K103" s="290"/>
      <c r="L103" s="291"/>
      <c r="M103" s="292"/>
      <c r="N103" s="404">
        <f t="shared" si="20"/>
        <v>0</v>
      </c>
      <c r="P103" s="364" t="str">
        <f>CALCULATOR!$P$33</f>
        <v>TBD</v>
      </c>
      <c r="Q103" s="286">
        <v>0</v>
      </c>
      <c r="R103" s="289"/>
      <c r="S103" s="290"/>
      <c r="T103" s="290"/>
      <c r="U103" s="290"/>
      <c r="V103" s="290"/>
      <c r="W103" s="291"/>
      <c r="X103" s="292"/>
      <c r="Y103" s="404">
        <f t="shared" si="21"/>
        <v>0</v>
      </c>
    </row>
    <row r="104" spans="3:25" ht="15.75" x14ac:dyDescent="0.25">
      <c r="C104" s="615"/>
      <c r="E104" s="364" t="str">
        <f>CALCULATOR!$E$34</f>
        <v>TBD</v>
      </c>
      <c r="F104" s="286">
        <v>0</v>
      </c>
      <c r="G104" s="289"/>
      <c r="H104" s="290"/>
      <c r="I104" s="290"/>
      <c r="J104" s="290"/>
      <c r="K104" s="290"/>
      <c r="L104" s="291"/>
      <c r="M104" s="292"/>
      <c r="N104" s="404">
        <f t="shared" si="20"/>
        <v>0</v>
      </c>
      <c r="P104" s="364" t="str">
        <f>CALCULATOR!$P$34</f>
        <v>TBD</v>
      </c>
      <c r="Q104" s="286">
        <v>0</v>
      </c>
      <c r="R104" s="289"/>
      <c r="S104" s="290"/>
      <c r="T104" s="290"/>
      <c r="U104" s="290"/>
      <c r="V104" s="290"/>
      <c r="W104" s="291"/>
      <c r="X104" s="292"/>
      <c r="Y104" s="404">
        <f t="shared" si="21"/>
        <v>0</v>
      </c>
    </row>
    <row r="105" spans="3:25" ht="15.75" x14ac:dyDescent="0.25">
      <c r="C105" s="615"/>
      <c r="E105" s="364" t="str">
        <f>CALCULATOR!$E$35</f>
        <v>TBD</v>
      </c>
      <c r="F105" s="286">
        <v>0</v>
      </c>
      <c r="G105" s="289"/>
      <c r="H105" s="290"/>
      <c r="I105" s="290"/>
      <c r="J105" s="290"/>
      <c r="K105" s="290"/>
      <c r="L105" s="291"/>
      <c r="M105" s="292"/>
      <c r="N105" s="404">
        <f t="shared" si="20"/>
        <v>0</v>
      </c>
      <c r="P105" s="364" t="str">
        <f>CALCULATOR!$P$35</f>
        <v>TBD</v>
      </c>
      <c r="Q105" s="286">
        <v>0</v>
      </c>
      <c r="R105" s="289"/>
      <c r="S105" s="290"/>
      <c r="T105" s="290"/>
      <c r="U105" s="290"/>
      <c r="V105" s="290"/>
      <c r="W105" s="291"/>
      <c r="X105" s="292"/>
      <c r="Y105" s="404">
        <f t="shared" si="21"/>
        <v>0</v>
      </c>
    </row>
    <row r="106" spans="3:25" ht="15.75" x14ac:dyDescent="0.25">
      <c r="C106" s="615"/>
      <c r="E106" s="364" t="str">
        <f>CALCULATOR!$E$36</f>
        <v>TBD</v>
      </c>
      <c r="F106" s="286">
        <v>0</v>
      </c>
      <c r="G106" s="289"/>
      <c r="H106" s="290"/>
      <c r="I106" s="290"/>
      <c r="J106" s="290"/>
      <c r="K106" s="290"/>
      <c r="L106" s="291"/>
      <c r="M106" s="292"/>
      <c r="N106" s="404">
        <f t="shared" si="20"/>
        <v>0</v>
      </c>
      <c r="P106" s="364" t="str">
        <f>CALCULATOR!$P$36</f>
        <v>TBD</v>
      </c>
      <c r="Q106" s="286">
        <v>0</v>
      </c>
      <c r="R106" s="289"/>
      <c r="S106" s="290"/>
      <c r="T106" s="290"/>
      <c r="U106" s="290"/>
      <c r="V106" s="290"/>
      <c r="W106" s="291"/>
      <c r="X106" s="292"/>
      <c r="Y106" s="404">
        <f t="shared" si="21"/>
        <v>0</v>
      </c>
    </row>
    <row r="107" spans="3:25" ht="15.75" x14ac:dyDescent="0.25">
      <c r="C107" s="615"/>
      <c r="E107" s="364" t="str">
        <f>CALCULATOR!$E$37</f>
        <v>TBD</v>
      </c>
      <c r="F107" s="286">
        <v>0</v>
      </c>
      <c r="G107" s="289"/>
      <c r="H107" s="290"/>
      <c r="I107" s="290"/>
      <c r="J107" s="290"/>
      <c r="K107" s="290"/>
      <c r="L107" s="291"/>
      <c r="M107" s="292"/>
      <c r="N107" s="404">
        <f t="shared" si="20"/>
        <v>0</v>
      </c>
      <c r="P107" s="364" t="str">
        <f>CALCULATOR!$P$37</f>
        <v>TBD</v>
      </c>
      <c r="Q107" s="286">
        <v>0</v>
      </c>
      <c r="R107" s="289"/>
      <c r="S107" s="290"/>
      <c r="T107" s="290"/>
      <c r="U107" s="290"/>
      <c r="V107" s="290"/>
      <c r="W107" s="291"/>
      <c r="X107" s="292"/>
      <c r="Y107" s="404">
        <f t="shared" si="21"/>
        <v>0</v>
      </c>
    </row>
    <row r="108" spans="3:25" ht="15.75" x14ac:dyDescent="0.25">
      <c r="C108" s="615"/>
      <c r="E108" s="364" t="str">
        <f>CALCULATOR!$E$38</f>
        <v>TBD</v>
      </c>
      <c r="F108" s="286">
        <v>0</v>
      </c>
      <c r="G108" s="289"/>
      <c r="H108" s="290"/>
      <c r="I108" s="290"/>
      <c r="J108" s="290"/>
      <c r="K108" s="290"/>
      <c r="L108" s="291"/>
      <c r="M108" s="292"/>
      <c r="N108" s="404">
        <f t="shared" si="20"/>
        <v>0</v>
      </c>
      <c r="P108" s="364" t="str">
        <f>CALCULATOR!$P$38</f>
        <v>TBD</v>
      </c>
      <c r="Q108" s="286">
        <v>0</v>
      </c>
      <c r="R108" s="289"/>
      <c r="S108" s="290"/>
      <c r="T108" s="290"/>
      <c r="U108" s="290"/>
      <c r="V108" s="290"/>
      <c r="W108" s="291"/>
      <c r="X108" s="292"/>
      <c r="Y108" s="404">
        <f t="shared" si="21"/>
        <v>0</v>
      </c>
    </row>
    <row r="109" spans="3:25" ht="18.600000000000001" customHeight="1" thickBot="1" x14ac:dyDescent="0.3">
      <c r="C109" s="616"/>
      <c r="E109" s="365" t="str">
        <f>CALCULATOR!$E$39</f>
        <v>TBD</v>
      </c>
      <c r="F109" s="366">
        <v>0</v>
      </c>
      <c r="G109" s="293"/>
      <c r="H109" s="294"/>
      <c r="I109" s="294"/>
      <c r="J109" s="294"/>
      <c r="K109" s="294"/>
      <c r="L109" s="295"/>
      <c r="M109" s="296"/>
      <c r="N109" s="405">
        <f t="shared" si="20"/>
        <v>0</v>
      </c>
      <c r="P109" s="365" t="str">
        <f>CALCULATOR!$P$39</f>
        <v>TBD</v>
      </c>
      <c r="Q109" s="366">
        <v>0</v>
      </c>
      <c r="R109" s="293"/>
      <c r="S109" s="294"/>
      <c r="T109" s="294"/>
      <c r="U109" s="294"/>
      <c r="V109" s="294"/>
      <c r="W109" s="295"/>
      <c r="X109" s="296"/>
      <c r="Y109" s="405">
        <f t="shared" si="21"/>
        <v>0</v>
      </c>
    </row>
    <row r="110" spans="3:25" ht="18.75" x14ac:dyDescent="0.3">
      <c r="E110" s="367" t="s">
        <v>141</v>
      </c>
      <c r="F110" s="368">
        <f>SUM(F98:F109)</f>
        <v>0</v>
      </c>
      <c r="M110" s="367" t="s">
        <v>141</v>
      </c>
      <c r="N110" s="368">
        <f>SUM(N98:N109)</f>
        <v>0</v>
      </c>
      <c r="P110" s="367" t="s">
        <v>141</v>
      </c>
      <c r="Q110" s="368">
        <f>SUM(Q98:Q109)</f>
        <v>0</v>
      </c>
      <c r="X110" s="367" t="s">
        <v>141</v>
      </c>
      <c r="Y110" s="368">
        <f>SUM(Y98:Y109)</f>
        <v>0</v>
      </c>
    </row>
  </sheetData>
  <sheetProtection algorithmName="SHA-512" hashValue="KKzqCPL2i+VG1heGoGeS40CvcLo0/kIAonS1Myc39AwPIbv6A4xepYgv369x3qkIbO2Ly2si99lai+2W4SDRpw==" saltValue="RS2Q0HzhPU4b0L5wHpemIA==" spinCount="100000" sheet="1" objects="1" scenarios="1"/>
  <mergeCells count="102">
    <mergeCell ref="Y60:Y61"/>
    <mergeCell ref="Q78:Q79"/>
    <mergeCell ref="R78:X78"/>
    <mergeCell ref="E78:E79"/>
    <mergeCell ref="E76:N76"/>
    <mergeCell ref="G78:M78"/>
    <mergeCell ref="Y96:Y97"/>
    <mergeCell ref="R5:S5"/>
    <mergeCell ref="T5:Y5"/>
    <mergeCell ref="E23:F23"/>
    <mergeCell ref="G23:H23"/>
    <mergeCell ref="I23:N23"/>
    <mergeCell ref="P23:Q23"/>
    <mergeCell ref="R23:S23"/>
    <mergeCell ref="T23:Y23"/>
    <mergeCell ref="P42:P43"/>
    <mergeCell ref="P40:Y40"/>
    <mergeCell ref="Y42:Y43"/>
    <mergeCell ref="E42:E43"/>
    <mergeCell ref="T41:Y41"/>
    <mergeCell ref="E59:F59"/>
    <mergeCell ref="G59:H59"/>
    <mergeCell ref="I59:N59"/>
    <mergeCell ref="P59:Q59"/>
    <mergeCell ref="R59:S59"/>
    <mergeCell ref="T59:Y59"/>
    <mergeCell ref="E41:F41"/>
    <mergeCell ref="G41:H41"/>
    <mergeCell ref="I41:N41"/>
    <mergeCell ref="P41:Q41"/>
    <mergeCell ref="Y78:Y79"/>
    <mergeCell ref="C4:C19"/>
    <mergeCell ref="E40:N40"/>
    <mergeCell ref="E58:N58"/>
    <mergeCell ref="C22:C37"/>
    <mergeCell ref="C40:C55"/>
    <mergeCell ref="C58:C73"/>
    <mergeCell ref="E24:E25"/>
    <mergeCell ref="E60:E61"/>
    <mergeCell ref="E6:E7"/>
    <mergeCell ref="G6:M6"/>
    <mergeCell ref="G24:M24"/>
    <mergeCell ref="F6:F7"/>
    <mergeCell ref="N6:N7"/>
    <mergeCell ref="F24:F25"/>
    <mergeCell ref="E4:N4"/>
    <mergeCell ref="P4:Y4"/>
    <mergeCell ref="Q6:Q7"/>
    <mergeCell ref="R6:X6"/>
    <mergeCell ref="Y6:Y7"/>
    <mergeCell ref="E22:N22"/>
    <mergeCell ref="P22:Y22"/>
    <mergeCell ref="Y24:Y25"/>
    <mergeCell ref="R41:S41"/>
    <mergeCell ref="P6:P7"/>
    <mergeCell ref="P24:P25"/>
    <mergeCell ref="E5:F5"/>
    <mergeCell ref="G5:H5"/>
    <mergeCell ref="I5:N5"/>
    <mergeCell ref="P5:Q5"/>
    <mergeCell ref="C76:C91"/>
    <mergeCell ref="C94:C109"/>
    <mergeCell ref="N24:N25"/>
    <mergeCell ref="Q24:Q25"/>
    <mergeCell ref="F78:F79"/>
    <mergeCell ref="F96:F97"/>
    <mergeCell ref="G96:M96"/>
    <mergeCell ref="N96:N97"/>
    <mergeCell ref="Q96:Q97"/>
    <mergeCell ref="N78:N79"/>
    <mergeCell ref="E95:F95"/>
    <mergeCell ref="G95:H95"/>
    <mergeCell ref="I95:N95"/>
    <mergeCell ref="P95:Q95"/>
    <mergeCell ref="E77:F77"/>
    <mergeCell ref="G77:H77"/>
    <mergeCell ref="I77:N77"/>
    <mergeCell ref="P77:Q77"/>
    <mergeCell ref="R96:X96"/>
    <mergeCell ref="P96:P97"/>
    <mergeCell ref="E96:E97"/>
    <mergeCell ref="P60:P61"/>
    <mergeCell ref="R24:X24"/>
    <mergeCell ref="F42:F43"/>
    <mergeCell ref="G42:M42"/>
    <mergeCell ref="N42:N43"/>
    <mergeCell ref="F60:F61"/>
    <mergeCell ref="G60:M60"/>
    <mergeCell ref="N60:N61"/>
    <mergeCell ref="Q42:Q43"/>
    <mergeCell ref="R42:X42"/>
    <mergeCell ref="Q60:Q61"/>
    <mergeCell ref="R60:X60"/>
    <mergeCell ref="T77:Y77"/>
    <mergeCell ref="R95:S95"/>
    <mergeCell ref="T95:Y95"/>
    <mergeCell ref="R77:S77"/>
    <mergeCell ref="P78:P79"/>
    <mergeCell ref="P58:Y58"/>
    <mergeCell ref="P76:Y76"/>
    <mergeCell ref="E94:N94"/>
    <mergeCell ref="P94:Y94"/>
  </mergeCells>
  <conditionalFormatting sqref="G8:G19 L8:M19">
    <cfRule type="expression" dxfId="30" priority="51">
      <formula>#REF!=""</formula>
    </cfRule>
  </conditionalFormatting>
  <conditionalFormatting sqref="G26:G37 L26:M37">
    <cfRule type="expression" dxfId="29" priority="21">
      <formula>#REF!=""</formula>
    </cfRule>
  </conditionalFormatting>
  <conditionalFormatting sqref="G44:G55 L44:M55">
    <cfRule type="expression" dxfId="28" priority="19">
      <formula>#REF!=""</formula>
    </cfRule>
  </conditionalFormatting>
  <conditionalFormatting sqref="G62:G73 L62:M73">
    <cfRule type="expression" dxfId="27" priority="18">
      <formula>#REF!=""</formula>
    </cfRule>
  </conditionalFormatting>
  <conditionalFormatting sqref="G80:G91 L80:M91">
    <cfRule type="expression" dxfId="26" priority="15">
      <formula>#REF!=""</formula>
    </cfRule>
  </conditionalFormatting>
  <conditionalFormatting sqref="G98:G109 L98:M109">
    <cfRule type="expression" dxfId="25" priority="13">
      <formula>#REF!=""</formula>
    </cfRule>
  </conditionalFormatting>
  <conditionalFormatting sqref="C22:N38">
    <cfRule type="expression" dxfId="24" priority="339">
      <formula>$F$2&lt;2</formula>
    </cfRule>
  </conditionalFormatting>
  <conditionalFormatting sqref="C40:N56">
    <cfRule type="expression" dxfId="23" priority="340">
      <formula>$F$2&lt;3</formula>
    </cfRule>
  </conditionalFormatting>
  <conditionalFormatting sqref="C58:N74">
    <cfRule type="expression" dxfId="22" priority="341">
      <formula>$F$2&lt;4</formula>
    </cfRule>
  </conditionalFormatting>
  <conditionalFormatting sqref="C76:N92">
    <cfRule type="expression" dxfId="21" priority="342">
      <formula>$F$2&lt;5</formula>
    </cfRule>
  </conditionalFormatting>
  <conditionalFormatting sqref="C94:N110">
    <cfRule type="expression" dxfId="20" priority="343">
      <formula>$F$2&lt;6</formula>
    </cfRule>
  </conditionalFormatting>
  <conditionalFormatting sqref="P22:Y38">
    <cfRule type="expression" dxfId="19" priority="334">
      <formula>$F$2&lt;2</formula>
    </cfRule>
  </conditionalFormatting>
  <conditionalFormatting sqref="P40:Y56">
    <cfRule type="expression" dxfId="18" priority="335">
      <formula xml:space="preserve"> $F$2&lt;3</formula>
    </cfRule>
  </conditionalFormatting>
  <conditionalFormatting sqref="P58:Y75">
    <cfRule type="expression" dxfId="17" priority="336">
      <formula>$F$2&lt;4</formula>
    </cfRule>
  </conditionalFormatting>
  <conditionalFormatting sqref="P76:Y92">
    <cfRule type="expression" dxfId="16" priority="337">
      <formula xml:space="preserve"> $F$2&lt;5</formula>
    </cfRule>
  </conditionalFormatting>
  <conditionalFormatting sqref="P94:Y110">
    <cfRule type="expression" dxfId="15" priority="338">
      <formula>$F$2&lt;6</formula>
    </cfRule>
  </conditionalFormatting>
  <pageMargins left="0.7" right="0.7" top="0.75" bottom="0.75" header="0.3" footer="0.3"/>
  <pageSetup scale="34" fitToHeight="0" orientation="landscape" horizontalDpi="360" verticalDpi="360" r:id="rId1"/>
  <ignoredErrors>
    <ignoredError sqref="N26:N37 N55 N62:N73 N80:N91 N98:N109 X93:Y93 X96:Y109 N44:N54" unlockedFormula="1"/>
    <ignoredError sqref="M80:M91 X78:Y91 X60:Y73 X42:Y55 X26:Y37 X19:Y19 X8:Y18 M44:M55 M26:M37 M8:M19 M62:M73 X39:Y39 X57:Y57 X75:Y75" formulaRange="1" unlockedFormula="1"/>
    <ignoredError sqref="P24:Y25 P8:P19 P40:Y40 P26:W37 P58:Y58 P42:W55 P76:Y76 P60:W73 P78:W91 P21:Y22 P39:W39 P57:W57 P75:W75 R8:W12 R14:W19 R13 T13:W13"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Dropdowns!$B$3:$B$8</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0"/>
  <sheetViews>
    <sheetView workbookViewId="0">
      <selection activeCell="E14" sqref="E14"/>
    </sheetView>
  </sheetViews>
  <sheetFormatPr defaultColWidth="8.7109375" defaultRowHeight="15" x14ac:dyDescent="0.25"/>
  <sheetData>
    <row r="2" spans="2:11" x14ac:dyDescent="0.25">
      <c r="B2" t="s">
        <v>138</v>
      </c>
      <c r="D2" t="s">
        <v>165</v>
      </c>
      <c r="K2" t="s">
        <v>164</v>
      </c>
    </row>
    <row r="3" spans="2:11" x14ac:dyDescent="0.25">
      <c r="B3">
        <v>1</v>
      </c>
      <c r="D3">
        <v>12</v>
      </c>
      <c r="K3" s="394">
        <v>1</v>
      </c>
    </row>
    <row r="4" spans="2:11" x14ac:dyDescent="0.25">
      <c r="B4">
        <v>2</v>
      </c>
      <c r="D4">
        <v>24</v>
      </c>
      <c r="K4" s="394">
        <v>0.99</v>
      </c>
    </row>
    <row r="5" spans="2:11" x14ac:dyDescent="0.25">
      <c r="B5">
        <v>3</v>
      </c>
      <c r="K5" s="394">
        <v>0.98</v>
      </c>
    </row>
    <row r="6" spans="2:11" x14ac:dyDescent="0.25">
      <c r="B6">
        <v>4</v>
      </c>
      <c r="K6" s="394">
        <f>K5-0.01</f>
        <v>0.97</v>
      </c>
    </row>
    <row r="7" spans="2:11" x14ac:dyDescent="0.25">
      <c r="B7">
        <v>5</v>
      </c>
      <c r="D7" t="s">
        <v>163</v>
      </c>
      <c r="K7" s="394">
        <f t="shared" ref="K7:K70" si="0">K6-0.01</f>
        <v>0.96</v>
      </c>
    </row>
    <row r="8" spans="2:11" x14ac:dyDescent="0.25">
      <c r="B8">
        <v>6</v>
      </c>
      <c r="D8" t="s">
        <v>10</v>
      </c>
      <c r="K8" s="394">
        <f t="shared" si="0"/>
        <v>0.95</v>
      </c>
    </row>
    <row r="9" spans="2:11" x14ac:dyDescent="0.25">
      <c r="D9" t="s">
        <v>11</v>
      </c>
      <c r="K9" s="394">
        <f t="shared" si="0"/>
        <v>0.94</v>
      </c>
    </row>
    <row r="10" spans="2:11" x14ac:dyDescent="0.25">
      <c r="K10" s="394">
        <f t="shared" si="0"/>
        <v>0.92999999999999994</v>
      </c>
    </row>
    <row r="11" spans="2:11" x14ac:dyDescent="0.25">
      <c r="K11" s="394">
        <f t="shared" si="0"/>
        <v>0.91999999999999993</v>
      </c>
    </row>
    <row r="12" spans="2:11" x14ac:dyDescent="0.25">
      <c r="B12" s="378" t="s">
        <v>162</v>
      </c>
      <c r="E12">
        <v>12</v>
      </c>
      <c r="K12" s="394">
        <f t="shared" si="0"/>
        <v>0.90999999999999992</v>
      </c>
    </row>
    <row r="13" spans="2:11" x14ac:dyDescent="0.25">
      <c r="B13" s="378">
        <v>0</v>
      </c>
      <c r="E13">
        <v>24</v>
      </c>
      <c r="K13" s="394">
        <f t="shared" si="0"/>
        <v>0.89999999999999991</v>
      </c>
    </row>
    <row r="14" spans="2:11" x14ac:dyDescent="0.25">
      <c r="B14" s="395" t="s">
        <v>153</v>
      </c>
      <c r="K14" s="394">
        <f t="shared" si="0"/>
        <v>0.8899999999999999</v>
      </c>
    </row>
    <row r="15" spans="2:11" x14ac:dyDescent="0.25">
      <c r="B15" s="382" t="s">
        <v>161</v>
      </c>
      <c r="K15" s="394">
        <f t="shared" si="0"/>
        <v>0.87999999999999989</v>
      </c>
    </row>
    <row r="16" spans="2:11" x14ac:dyDescent="0.25">
      <c r="K16" s="394">
        <f t="shared" si="0"/>
        <v>0.86999999999999988</v>
      </c>
    </row>
    <row r="17" spans="11:11" x14ac:dyDescent="0.25">
      <c r="K17" s="394">
        <f t="shared" si="0"/>
        <v>0.85999999999999988</v>
      </c>
    </row>
    <row r="18" spans="11:11" x14ac:dyDescent="0.25">
      <c r="K18" s="394">
        <f t="shared" si="0"/>
        <v>0.84999999999999987</v>
      </c>
    </row>
    <row r="19" spans="11:11" x14ac:dyDescent="0.25">
      <c r="K19" s="394">
        <f t="shared" si="0"/>
        <v>0.83999999999999986</v>
      </c>
    </row>
    <row r="20" spans="11:11" x14ac:dyDescent="0.25">
      <c r="K20" s="394">
        <f t="shared" si="0"/>
        <v>0.82999999999999985</v>
      </c>
    </row>
    <row r="21" spans="11:11" x14ac:dyDescent="0.25">
      <c r="K21" s="394">
        <f t="shared" si="0"/>
        <v>0.81999999999999984</v>
      </c>
    </row>
    <row r="22" spans="11:11" x14ac:dyDescent="0.25">
      <c r="K22" s="394">
        <f t="shared" si="0"/>
        <v>0.80999999999999983</v>
      </c>
    </row>
    <row r="23" spans="11:11" x14ac:dyDescent="0.25">
      <c r="K23" s="394">
        <f t="shared" si="0"/>
        <v>0.79999999999999982</v>
      </c>
    </row>
    <row r="24" spans="11:11" x14ac:dyDescent="0.25">
      <c r="K24" s="394">
        <f t="shared" si="0"/>
        <v>0.78999999999999981</v>
      </c>
    </row>
    <row r="25" spans="11:11" x14ac:dyDescent="0.25">
      <c r="K25" s="394">
        <f t="shared" si="0"/>
        <v>0.7799999999999998</v>
      </c>
    </row>
    <row r="26" spans="11:11" x14ac:dyDescent="0.25">
      <c r="K26" s="394">
        <f t="shared" si="0"/>
        <v>0.7699999999999998</v>
      </c>
    </row>
    <row r="27" spans="11:11" x14ac:dyDescent="0.25">
      <c r="K27" s="394">
        <f t="shared" si="0"/>
        <v>0.75999999999999979</v>
      </c>
    </row>
    <row r="28" spans="11:11" x14ac:dyDescent="0.25">
      <c r="K28" s="394">
        <f t="shared" si="0"/>
        <v>0.74999999999999978</v>
      </c>
    </row>
    <row r="29" spans="11:11" x14ac:dyDescent="0.25">
      <c r="K29" s="394">
        <f t="shared" si="0"/>
        <v>0.73999999999999977</v>
      </c>
    </row>
    <row r="30" spans="11:11" x14ac:dyDescent="0.25">
      <c r="K30" s="394">
        <f t="shared" si="0"/>
        <v>0.72999999999999976</v>
      </c>
    </row>
    <row r="31" spans="11:11" x14ac:dyDescent="0.25">
      <c r="K31" s="394">
        <f t="shared" si="0"/>
        <v>0.71999999999999975</v>
      </c>
    </row>
    <row r="32" spans="11:11" x14ac:dyDescent="0.25">
      <c r="K32" s="394">
        <f t="shared" si="0"/>
        <v>0.70999999999999974</v>
      </c>
    </row>
    <row r="33" spans="11:11" x14ac:dyDescent="0.25">
      <c r="K33" s="394">
        <f t="shared" si="0"/>
        <v>0.69999999999999973</v>
      </c>
    </row>
    <row r="34" spans="11:11" x14ac:dyDescent="0.25">
      <c r="K34" s="394">
        <f t="shared" si="0"/>
        <v>0.68999999999999972</v>
      </c>
    </row>
    <row r="35" spans="11:11" x14ac:dyDescent="0.25">
      <c r="K35" s="394">
        <f t="shared" si="0"/>
        <v>0.67999999999999972</v>
      </c>
    </row>
    <row r="36" spans="11:11" x14ac:dyDescent="0.25">
      <c r="K36" s="394">
        <f t="shared" si="0"/>
        <v>0.66999999999999971</v>
      </c>
    </row>
    <row r="37" spans="11:11" x14ac:dyDescent="0.25">
      <c r="K37" s="394">
        <f t="shared" si="0"/>
        <v>0.6599999999999997</v>
      </c>
    </row>
    <row r="38" spans="11:11" x14ac:dyDescent="0.25">
      <c r="K38" s="394">
        <f t="shared" si="0"/>
        <v>0.64999999999999969</v>
      </c>
    </row>
    <row r="39" spans="11:11" x14ac:dyDescent="0.25">
      <c r="K39" s="394">
        <f t="shared" si="0"/>
        <v>0.63999999999999968</v>
      </c>
    </row>
    <row r="40" spans="11:11" x14ac:dyDescent="0.25">
      <c r="K40" s="394">
        <f t="shared" si="0"/>
        <v>0.62999999999999967</v>
      </c>
    </row>
    <row r="41" spans="11:11" x14ac:dyDescent="0.25">
      <c r="K41" s="394">
        <f t="shared" si="0"/>
        <v>0.61999999999999966</v>
      </c>
    </row>
    <row r="42" spans="11:11" x14ac:dyDescent="0.25">
      <c r="K42" s="394">
        <f t="shared" si="0"/>
        <v>0.60999999999999965</v>
      </c>
    </row>
    <row r="43" spans="11:11" x14ac:dyDescent="0.25">
      <c r="K43" s="394">
        <f t="shared" si="0"/>
        <v>0.59999999999999964</v>
      </c>
    </row>
    <row r="44" spans="11:11" x14ac:dyDescent="0.25">
      <c r="K44" s="394">
        <f t="shared" si="0"/>
        <v>0.58999999999999964</v>
      </c>
    </row>
    <row r="45" spans="11:11" x14ac:dyDescent="0.25">
      <c r="K45" s="394">
        <f t="shared" si="0"/>
        <v>0.57999999999999963</v>
      </c>
    </row>
    <row r="46" spans="11:11" x14ac:dyDescent="0.25">
      <c r="K46" s="394">
        <f t="shared" si="0"/>
        <v>0.56999999999999962</v>
      </c>
    </row>
    <row r="47" spans="11:11" x14ac:dyDescent="0.25">
      <c r="K47" s="394">
        <f t="shared" si="0"/>
        <v>0.55999999999999961</v>
      </c>
    </row>
    <row r="48" spans="11:11" x14ac:dyDescent="0.25">
      <c r="K48" s="394">
        <f t="shared" si="0"/>
        <v>0.5499999999999996</v>
      </c>
    </row>
    <row r="49" spans="11:11" x14ac:dyDescent="0.25">
      <c r="K49" s="394">
        <f t="shared" si="0"/>
        <v>0.53999999999999959</v>
      </c>
    </row>
    <row r="50" spans="11:11" x14ac:dyDescent="0.25">
      <c r="K50" s="394">
        <f t="shared" si="0"/>
        <v>0.52999999999999958</v>
      </c>
    </row>
    <row r="51" spans="11:11" x14ac:dyDescent="0.25">
      <c r="K51" s="394">
        <f t="shared" si="0"/>
        <v>0.51999999999999957</v>
      </c>
    </row>
    <row r="52" spans="11:11" x14ac:dyDescent="0.25">
      <c r="K52" s="394">
        <f t="shared" si="0"/>
        <v>0.50999999999999956</v>
      </c>
    </row>
    <row r="53" spans="11:11" x14ac:dyDescent="0.25">
      <c r="K53" s="394">
        <f t="shared" si="0"/>
        <v>0.49999999999999956</v>
      </c>
    </row>
    <row r="54" spans="11:11" x14ac:dyDescent="0.25">
      <c r="K54" s="394">
        <f t="shared" si="0"/>
        <v>0.48999999999999955</v>
      </c>
    </row>
    <row r="55" spans="11:11" x14ac:dyDescent="0.25">
      <c r="K55" s="394">
        <f t="shared" si="0"/>
        <v>0.47999999999999954</v>
      </c>
    </row>
    <row r="56" spans="11:11" x14ac:dyDescent="0.25">
      <c r="K56" s="394">
        <f t="shared" si="0"/>
        <v>0.46999999999999953</v>
      </c>
    </row>
    <row r="57" spans="11:11" x14ac:dyDescent="0.25">
      <c r="K57" s="394">
        <f t="shared" si="0"/>
        <v>0.45999999999999952</v>
      </c>
    </row>
    <row r="58" spans="11:11" x14ac:dyDescent="0.25">
      <c r="K58" s="394">
        <f t="shared" si="0"/>
        <v>0.44999999999999951</v>
      </c>
    </row>
    <row r="59" spans="11:11" x14ac:dyDescent="0.25">
      <c r="K59" s="394">
        <f t="shared" si="0"/>
        <v>0.4399999999999995</v>
      </c>
    </row>
    <row r="60" spans="11:11" x14ac:dyDescent="0.25">
      <c r="K60" s="394">
        <f t="shared" si="0"/>
        <v>0.42999999999999949</v>
      </c>
    </row>
    <row r="61" spans="11:11" x14ac:dyDescent="0.25">
      <c r="K61" s="394">
        <f t="shared" si="0"/>
        <v>0.41999999999999948</v>
      </c>
    </row>
    <row r="62" spans="11:11" x14ac:dyDescent="0.25">
      <c r="K62" s="394">
        <f t="shared" si="0"/>
        <v>0.40999999999999948</v>
      </c>
    </row>
    <row r="63" spans="11:11" x14ac:dyDescent="0.25">
      <c r="K63" s="394">
        <f t="shared" si="0"/>
        <v>0.39999999999999947</v>
      </c>
    </row>
    <row r="64" spans="11:11" x14ac:dyDescent="0.25">
      <c r="K64" s="394">
        <f t="shared" si="0"/>
        <v>0.38999999999999946</v>
      </c>
    </row>
    <row r="65" spans="11:11" x14ac:dyDescent="0.25">
      <c r="K65" s="394">
        <f t="shared" si="0"/>
        <v>0.37999999999999945</v>
      </c>
    </row>
    <row r="66" spans="11:11" x14ac:dyDescent="0.25">
      <c r="K66" s="394">
        <f t="shared" si="0"/>
        <v>0.36999999999999944</v>
      </c>
    </row>
    <row r="67" spans="11:11" x14ac:dyDescent="0.25">
      <c r="K67" s="394">
        <f t="shared" si="0"/>
        <v>0.35999999999999943</v>
      </c>
    </row>
    <row r="68" spans="11:11" x14ac:dyDescent="0.25">
      <c r="K68" s="394">
        <f t="shared" si="0"/>
        <v>0.34999999999999942</v>
      </c>
    </row>
    <row r="69" spans="11:11" x14ac:dyDescent="0.25">
      <c r="K69" s="394">
        <f t="shared" si="0"/>
        <v>0.33999999999999941</v>
      </c>
    </row>
    <row r="70" spans="11:11" x14ac:dyDescent="0.25">
      <c r="K70" s="394">
        <f t="shared" si="0"/>
        <v>0.3299999999999994</v>
      </c>
    </row>
    <row r="71" spans="11:11" x14ac:dyDescent="0.25">
      <c r="K71" s="394">
        <f t="shared" ref="K71:K102" si="1">K70-0.01</f>
        <v>0.3199999999999994</v>
      </c>
    </row>
    <row r="72" spans="11:11" x14ac:dyDescent="0.25">
      <c r="K72" s="394">
        <f t="shared" si="1"/>
        <v>0.30999999999999939</v>
      </c>
    </row>
    <row r="73" spans="11:11" x14ac:dyDescent="0.25">
      <c r="K73" s="394">
        <f t="shared" si="1"/>
        <v>0.29999999999999938</v>
      </c>
    </row>
    <row r="74" spans="11:11" x14ac:dyDescent="0.25">
      <c r="K74" s="394">
        <f t="shared" si="1"/>
        <v>0.28999999999999937</v>
      </c>
    </row>
    <row r="75" spans="11:11" x14ac:dyDescent="0.25">
      <c r="K75" s="394">
        <f t="shared" si="1"/>
        <v>0.27999999999999936</v>
      </c>
    </row>
    <row r="76" spans="11:11" x14ac:dyDescent="0.25">
      <c r="K76" s="394">
        <f t="shared" si="1"/>
        <v>0.26999999999999935</v>
      </c>
    </row>
    <row r="77" spans="11:11" x14ac:dyDescent="0.25">
      <c r="K77" s="394">
        <f t="shared" si="1"/>
        <v>0.25999999999999934</v>
      </c>
    </row>
    <row r="78" spans="11:11" x14ac:dyDescent="0.25">
      <c r="K78" s="394">
        <f t="shared" si="1"/>
        <v>0.24999999999999933</v>
      </c>
    </row>
    <row r="79" spans="11:11" x14ac:dyDescent="0.25">
      <c r="K79" s="394">
        <f t="shared" si="1"/>
        <v>0.23999999999999932</v>
      </c>
    </row>
    <row r="80" spans="11:11" x14ac:dyDescent="0.25">
      <c r="K80" s="394">
        <f t="shared" si="1"/>
        <v>0.22999999999999932</v>
      </c>
    </row>
    <row r="81" spans="11:11" x14ac:dyDescent="0.25">
      <c r="K81" s="394">
        <f t="shared" si="1"/>
        <v>0.21999999999999931</v>
      </c>
    </row>
    <row r="82" spans="11:11" x14ac:dyDescent="0.25">
      <c r="K82" s="394">
        <f t="shared" si="1"/>
        <v>0.2099999999999993</v>
      </c>
    </row>
    <row r="83" spans="11:11" x14ac:dyDescent="0.25">
      <c r="K83" s="394">
        <f t="shared" si="1"/>
        <v>0.19999999999999929</v>
      </c>
    </row>
    <row r="84" spans="11:11" x14ac:dyDescent="0.25">
      <c r="K84" s="394">
        <f t="shared" si="1"/>
        <v>0.18999999999999928</v>
      </c>
    </row>
    <row r="85" spans="11:11" x14ac:dyDescent="0.25">
      <c r="K85" s="394">
        <f t="shared" si="1"/>
        <v>0.17999999999999927</v>
      </c>
    </row>
    <row r="86" spans="11:11" x14ac:dyDescent="0.25">
      <c r="K86" s="394">
        <f t="shared" si="1"/>
        <v>0.16999999999999926</v>
      </c>
    </row>
    <row r="87" spans="11:11" x14ac:dyDescent="0.25">
      <c r="K87" s="394">
        <f t="shared" si="1"/>
        <v>0.15999999999999925</v>
      </c>
    </row>
    <row r="88" spans="11:11" x14ac:dyDescent="0.25">
      <c r="K88" s="394">
        <f t="shared" si="1"/>
        <v>0.14999999999999925</v>
      </c>
    </row>
    <row r="89" spans="11:11" x14ac:dyDescent="0.25">
      <c r="K89" s="394">
        <f t="shared" si="1"/>
        <v>0.13999999999999924</v>
      </c>
    </row>
    <row r="90" spans="11:11" x14ac:dyDescent="0.25">
      <c r="K90" s="394">
        <f t="shared" si="1"/>
        <v>0.12999999999999923</v>
      </c>
    </row>
    <row r="91" spans="11:11" x14ac:dyDescent="0.25">
      <c r="K91" s="394">
        <f t="shared" si="1"/>
        <v>0.11999999999999923</v>
      </c>
    </row>
    <row r="92" spans="11:11" x14ac:dyDescent="0.25">
      <c r="K92" s="394">
        <f t="shared" si="1"/>
        <v>0.10999999999999924</v>
      </c>
    </row>
    <row r="93" spans="11:11" x14ac:dyDescent="0.25">
      <c r="K93" s="394">
        <f t="shared" si="1"/>
        <v>9.9999999999999242E-2</v>
      </c>
    </row>
    <row r="94" spans="11:11" x14ac:dyDescent="0.25">
      <c r="K94" s="394">
        <f t="shared" si="1"/>
        <v>8.9999999999999247E-2</v>
      </c>
    </row>
    <row r="95" spans="11:11" x14ac:dyDescent="0.25">
      <c r="K95" s="394">
        <f t="shared" si="1"/>
        <v>7.9999999999999252E-2</v>
      </c>
    </row>
    <row r="96" spans="11:11" x14ac:dyDescent="0.25">
      <c r="K96" s="394">
        <f t="shared" si="1"/>
        <v>6.9999999999999257E-2</v>
      </c>
    </row>
    <row r="97" spans="11:11" x14ac:dyDescent="0.25">
      <c r="K97" s="394">
        <f t="shared" si="1"/>
        <v>5.9999999999999255E-2</v>
      </c>
    </row>
    <row r="98" spans="11:11" x14ac:dyDescent="0.25">
      <c r="K98" s="394">
        <f t="shared" si="1"/>
        <v>4.9999999999999253E-2</v>
      </c>
    </row>
    <row r="99" spans="11:11" x14ac:dyDescent="0.25">
      <c r="K99" s="394">
        <f t="shared" si="1"/>
        <v>3.9999999999999251E-2</v>
      </c>
    </row>
    <row r="100" spans="11:11" x14ac:dyDescent="0.25">
      <c r="K100" s="394">
        <f t="shared" si="1"/>
        <v>2.9999999999999249E-2</v>
      </c>
    </row>
    <row r="101" spans="11:11" x14ac:dyDescent="0.25">
      <c r="K101" s="394">
        <f t="shared" si="1"/>
        <v>1.9999999999999248E-2</v>
      </c>
    </row>
    <row r="102" spans="11:11" x14ac:dyDescent="0.25">
      <c r="K102" s="394">
        <f t="shared" si="1"/>
        <v>9.9999999999992473E-3</v>
      </c>
    </row>
    <row r="103" spans="11:11" x14ac:dyDescent="0.25">
      <c r="K103" s="393"/>
    </row>
    <row r="104" spans="11:11" x14ac:dyDescent="0.25">
      <c r="K104" s="393"/>
    </row>
    <row r="105" spans="11:11" x14ac:dyDescent="0.25">
      <c r="K105" s="393"/>
    </row>
    <row r="106" spans="11:11" x14ac:dyDescent="0.25">
      <c r="K106" s="393"/>
    </row>
    <row r="107" spans="11:11" x14ac:dyDescent="0.25">
      <c r="K107" s="393"/>
    </row>
    <row r="108" spans="11:11" x14ac:dyDescent="0.25">
      <c r="K108" s="393"/>
    </row>
    <row r="109" spans="11:11" x14ac:dyDescent="0.25">
      <c r="K109" s="393"/>
    </row>
    <row r="110" spans="11:11" x14ac:dyDescent="0.25">
      <c r="K110" s="393"/>
    </row>
    <row r="111" spans="11:11" x14ac:dyDescent="0.25">
      <c r="K111" s="393"/>
    </row>
    <row r="112" spans="11:11" x14ac:dyDescent="0.25">
      <c r="K112" s="393"/>
    </row>
    <row r="113" spans="11:11" x14ac:dyDescent="0.25">
      <c r="K113" s="393"/>
    </row>
    <row r="114" spans="11:11" x14ac:dyDescent="0.25">
      <c r="K114" s="393"/>
    </row>
    <row r="115" spans="11:11" x14ac:dyDescent="0.25">
      <c r="K115" s="393"/>
    </row>
    <row r="116" spans="11:11" x14ac:dyDescent="0.25">
      <c r="K116" s="393"/>
    </row>
    <row r="117" spans="11:11" x14ac:dyDescent="0.25">
      <c r="K117" s="393"/>
    </row>
    <row r="118" spans="11:11" x14ac:dyDescent="0.25">
      <c r="K118" s="393"/>
    </row>
    <row r="119" spans="11:11" x14ac:dyDescent="0.25">
      <c r="K119" s="393"/>
    </row>
    <row r="120" spans="11:11" x14ac:dyDescent="0.25">
      <c r="K120" s="393"/>
    </row>
    <row r="121" spans="11:11" x14ac:dyDescent="0.25">
      <c r="K121" s="393"/>
    </row>
    <row r="122" spans="11:11" x14ac:dyDescent="0.25">
      <c r="K122" s="393"/>
    </row>
    <row r="123" spans="11:11" x14ac:dyDescent="0.25">
      <c r="K123" s="393"/>
    </row>
    <row r="124" spans="11:11" x14ac:dyDescent="0.25">
      <c r="K124" s="393"/>
    </row>
    <row r="125" spans="11:11" x14ac:dyDescent="0.25">
      <c r="K125" s="393"/>
    </row>
    <row r="126" spans="11:11" x14ac:dyDescent="0.25">
      <c r="K126" s="393"/>
    </row>
    <row r="127" spans="11:11" x14ac:dyDescent="0.25">
      <c r="K127" s="393"/>
    </row>
    <row r="128" spans="11:11" x14ac:dyDescent="0.25">
      <c r="K128" s="393"/>
    </row>
    <row r="129" spans="11:11" x14ac:dyDescent="0.25">
      <c r="K129" s="393"/>
    </row>
    <row r="130" spans="11:11" x14ac:dyDescent="0.25">
      <c r="K130" s="393"/>
    </row>
    <row r="131" spans="11:11" x14ac:dyDescent="0.25">
      <c r="K131" s="393"/>
    </row>
    <row r="132" spans="11:11" x14ac:dyDescent="0.25">
      <c r="K132" s="393"/>
    </row>
    <row r="133" spans="11:11" x14ac:dyDescent="0.25">
      <c r="K133" s="393"/>
    </row>
    <row r="134" spans="11:11" x14ac:dyDescent="0.25">
      <c r="K134" s="393"/>
    </row>
    <row r="135" spans="11:11" x14ac:dyDescent="0.25">
      <c r="K135" s="393"/>
    </row>
    <row r="136" spans="11:11" x14ac:dyDescent="0.25">
      <c r="K136" s="393"/>
    </row>
    <row r="137" spans="11:11" x14ac:dyDescent="0.25">
      <c r="K137" s="393"/>
    </row>
    <row r="138" spans="11:11" x14ac:dyDescent="0.25">
      <c r="K138" s="393"/>
    </row>
    <row r="139" spans="11:11" x14ac:dyDescent="0.25">
      <c r="K139" s="393"/>
    </row>
    <row r="140" spans="11:11" x14ac:dyDescent="0.25">
      <c r="K140" s="393"/>
    </row>
    <row r="141" spans="11:11" x14ac:dyDescent="0.25">
      <c r="K141" s="393"/>
    </row>
    <row r="142" spans="11:11" x14ac:dyDescent="0.25">
      <c r="K142" s="393"/>
    </row>
    <row r="143" spans="11:11" x14ac:dyDescent="0.25">
      <c r="K143" s="393"/>
    </row>
    <row r="144" spans="11:11" x14ac:dyDescent="0.25">
      <c r="K144" s="393"/>
    </row>
    <row r="145" spans="11:11" x14ac:dyDescent="0.25">
      <c r="K145" s="393"/>
    </row>
    <row r="146" spans="11:11" x14ac:dyDescent="0.25">
      <c r="K146" s="393"/>
    </row>
    <row r="147" spans="11:11" x14ac:dyDescent="0.25">
      <c r="K147" s="393"/>
    </row>
    <row r="148" spans="11:11" x14ac:dyDescent="0.25">
      <c r="K148" s="393"/>
    </row>
    <row r="149" spans="11:11" x14ac:dyDescent="0.25">
      <c r="K149" s="393"/>
    </row>
    <row r="150" spans="11:11" x14ac:dyDescent="0.25">
      <c r="K150" s="393"/>
    </row>
    <row r="151" spans="11:11" x14ac:dyDescent="0.25">
      <c r="K151" s="393"/>
    </row>
    <row r="152" spans="11:11" x14ac:dyDescent="0.25">
      <c r="K152" s="393"/>
    </row>
    <row r="153" spans="11:11" x14ac:dyDescent="0.25">
      <c r="K153" s="393"/>
    </row>
    <row r="154" spans="11:11" x14ac:dyDescent="0.25">
      <c r="K154" s="393"/>
    </row>
    <row r="155" spans="11:11" x14ac:dyDescent="0.25">
      <c r="K155" s="393"/>
    </row>
    <row r="156" spans="11:11" x14ac:dyDescent="0.25">
      <c r="K156" s="393"/>
    </row>
    <row r="157" spans="11:11" x14ac:dyDescent="0.25">
      <c r="K157" s="393"/>
    </row>
    <row r="158" spans="11:11" x14ac:dyDescent="0.25">
      <c r="K158" s="393"/>
    </row>
    <row r="159" spans="11:11" x14ac:dyDescent="0.25">
      <c r="K159" s="393"/>
    </row>
    <row r="160" spans="11:11" x14ac:dyDescent="0.25">
      <c r="K160" s="39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3" sqref="B3"/>
    </sheetView>
  </sheetViews>
  <sheetFormatPr defaultColWidth="8.7109375" defaultRowHeight="15" x14ac:dyDescent="0.25"/>
  <sheetData>
    <row r="2" spans="2:2" x14ac:dyDescent="0.25">
      <c r="B2" t="s">
        <v>138</v>
      </c>
    </row>
    <row r="3" spans="2:2" x14ac:dyDescent="0.25">
      <c r="B3">
        <v>1</v>
      </c>
    </row>
    <row r="4" spans="2:2" x14ac:dyDescent="0.25">
      <c r="B4">
        <v>2</v>
      </c>
    </row>
    <row r="5" spans="2:2" x14ac:dyDescent="0.25">
      <c r="B5">
        <v>3</v>
      </c>
    </row>
    <row r="6" spans="2:2" x14ac:dyDescent="0.25">
      <c r="B6">
        <v>4</v>
      </c>
    </row>
    <row r="7" spans="2:2" x14ac:dyDescent="0.25">
      <c r="B7">
        <v>5</v>
      </c>
    </row>
    <row r="8" spans="2:2" x14ac:dyDescent="0.25">
      <c r="B8">
        <v>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3"/>
  <sheetViews>
    <sheetView showGridLines="0" zoomScale="70" zoomScaleNormal="70" workbookViewId="0">
      <selection activeCell="H21" sqref="H21:I21"/>
    </sheetView>
  </sheetViews>
  <sheetFormatPr defaultColWidth="8.7109375" defaultRowHeight="15" x14ac:dyDescent="0.25"/>
  <cols>
    <col min="2" max="2" width="2.42578125" customWidth="1"/>
    <col min="6" max="6" width="10.28515625" customWidth="1"/>
    <col min="7" max="7" width="12.7109375" customWidth="1"/>
    <col min="8" max="8" width="12.28515625" customWidth="1"/>
    <col min="11" max="11" width="3.42578125" customWidth="1"/>
    <col min="12" max="12" width="5.42578125" customWidth="1"/>
    <col min="15" max="15" width="27.7109375" customWidth="1"/>
    <col min="16" max="16" width="2.42578125" customWidth="1"/>
    <col min="20" max="20" width="2.42578125" customWidth="1"/>
  </cols>
  <sheetData>
    <row r="1" spans="1:20" ht="76.5" customHeight="1" x14ac:dyDescent="0.25">
      <c r="A1" s="2"/>
      <c r="B1" s="627" t="s">
        <v>102</v>
      </c>
      <c r="C1" s="627"/>
      <c r="D1" s="627"/>
      <c r="E1" s="627"/>
      <c r="F1" s="627"/>
      <c r="G1" s="627"/>
      <c r="H1" s="627"/>
      <c r="I1" s="138"/>
      <c r="J1" s="138"/>
      <c r="K1" s="138"/>
      <c r="L1" s="138"/>
      <c r="M1" s="2"/>
      <c r="N1" s="2"/>
      <c r="O1" s="2"/>
      <c r="P1" s="2"/>
      <c r="Q1" s="2"/>
      <c r="R1" s="2"/>
      <c r="S1" s="2"/>
    </row>
    <row r="2" spans="1:20" ht="24" thickBot="1" x14ac:dyDescent="0.3">
      <c r="A2" s="2"/>
      <c r="B2" s="630"/>
      <c r="C2" s="631"/>
      <c r="D2" s="631"/>
      <c r="E2" s="631"/>
      <c r="F2" s="631"/>
      <c r="G2" s="631"/>
      <c r="H2" s="631"/>
      <c r="I2" s="631"/>
      <c r="J2" s="631"/>
      <c r="K2" s="631"/>
      <c r="L2" s="631"/>
      <c r="M2" s="631"/>
      <c r="N2" s="631"/>
      <c r="O2" s="631"/>
      <c r="P2" s="631"/>
      <c r="Q2" s="631"/>
      <c r="R2" s="631"/>
      <c r="S2" s="631"/>
      <c r="T2" s="632"/>
    </row>
    <row r="3" spans="1:20" ht="15.75" x14ac:dyDescent="0.25">
      <c r="A3" s="2"/>
      <c r="B3" s="240">
        <v>1</v>
      </c>
      <c r="C3" s="129"/>
      <c r="D3" s="129"/>
      <c r="E3" s="129"/>
      <c r="F3" s="129"/>
      <c r="G3" s="129"/>
      <c r="H3" s="129"/>
      <c r="I3" s="129"/>
      <c r="J3" s="129"/>
      <c r="K3" s="129"/>
      <c r="L3" s="129"/>
      <c r="M3" s="129"/>
      <c r="N3" s="129"/>
      <c r="O3" s="129"/>
      <c r="P3" s="129"/>
      <c r="Q3" s="129"/>
      <c r="R3" s="129"/>
      <c r="S3" s="129"/>
      <c r="T3" s="241"/>
    </row>
    <row r="4" spans="1:20" ht="23.25" customHeight="1" x14ac:dyDescent="0.25">
      <c r="A4" s="2"/>
      <c r="B4" s="240"/>
      <c r="C4" s="129"/>
      <c r="D4" s="504" t="s">
        <v>66</v>
      </c>
      <c r="E4" s="639"/>
      <c r="F4" s="636" t="s">
        <v>108</v>
      </c>
      <c r="G4" s="637"/>
      <c r="H4" s="638"/>
      <c r="I4" s="129"/>
      <c r="J4" s="129"/>
      <c r="K4" s="129"/>
      <c r="L4" s="129"/>
      <c r="M4" s="159" t="s">
        <v>98</v>
      </c>
      <c r="N4" s="129"/>
      <c r="O4" s="129"/>
      <c r="P4" s="129"/>
      <c r="Q4" s="658">
        <v>1</v>
      </c>
      <c r="R4" s="659"/>
      <c r="S4" s="129"/>
      <c r="T4" s="241"/>
    </row>
    <row r="5" spans="1:20" ht="6.75" customHeight="1" x14ac:dyDescent="0.25">
      <c r="A5" s="2"/>
      <c r="B5" s="240"/>
      <c r="C5" s="129"/>
      <c r="D5" s="129"/>
      <c r="E5" s="129"/>
      <c r="F5" s="129"/>
      <c r="G5" s="129"/>
      <c r="H5" s="129"/>
      <c r="I5" s="129"/>
      <c r="J5" s="129"/>
      <c r="K5" s="129"/>
      <c r="L5" s="129"/>
      <c r="M5" s="129"/>
      <c r="N5" s="129"/>
      <c r="O5" s="129"/>
      <c r="P5" s="129"/>
      <c r="Q5" s="129"/>
      <c r="R5" s="129"/>
      <c r="S5" s="129"/>
      <c r="T5" s="241"/>
    </row>
    <row r="6" spans="1:20" ht="15.75" hidden="1" x14ac:dyDescent="0.25">
      <c r="A6" s="2"/>
      <c r="B6" s="240"/>
      <c r="C6" s="135"/>
      <c r="D6" s="504"/>
      <c r="E6" s="639"/>
      <c r="F6" s="636"/>
      <c r="G6" s="637"/>
      <c r="H6" s="638"/>
      <c r="I6" s="129"/>
      <c r="J6" s="129"/>
      <c r="K6" s="129"/>
      <c r="L6" s="129"/>
      <c r="M6" s="129"/>
      <c r="N6" s="129"/>
      <c r="O6" s="129"/>
      <c r="P6" s="129"/>
      <c r="Q6" s="129"/>
      <c r="R6" s="129"/>
      <c r="S6" s="129"/>
      <c r="T6" s="241"/>
    </row>
    <row r="7" spans="1:20" ht="15.75" x14ac:dyDescent="0.25">
      <c r="A7" s="2"/>
      <c r="B7" s="240"/>
      <c r="C7" s="129"/>
      <c r="D7" s="129"/>
      <c r="E7" s="129"/>
      <c r="F7" s="129"/>
      <c r="G7" s="129"/>
      <c r="H7" s="129"/>
      <c r="I7" s="129"/>
      <c r="J7" s="129"/>
      <c r="K7" s="129"/>
      <c r="L7" s="129"/>
      <c r="M7" s="129"/>
      <c r="N7" s="129"/>
      <c r="O7" s="129"/>
      <c r="P7" s="129"/>
      <c r="Q7" s="129"/>
      <c r="R7" s="129"/>
      <c r="S7" s="129"/>
      <c r="T7" s="241"/>
    </row>
    <row r="8" spans="1:20" x14ac:dyDescent="0.25">
      <c r="B8" s="143"/>
      <c r="C8" s="135"/>
      <c r="D8" s="135"/>
      <c r="E8" s="135"/>
      <c r="F8" s="135"/>
      <c r="G8" s="135"/>
      <c r="H8" s="135"/>
      <c r="I8" s="135"/>
      <c r="J8" s="135"/>
      <c r="K8" s="135"/>
      <c r="L8" s="135"/>
      <c r="M8" s="135"/>
      <c r="N8" s="135"/>
      <c r="O8" s="135"/>
      <c r="P8" s="135"/>
      <c r="Q8" s="135"/>
      <c r="R8" s="135"/>
      <c r="S8" s="135"/>
      <c r="T8" s="241"/>
    </row>
    <row r="9" spans="1:20" ht="18.75" x14ac:dyDescent="0.25">
      <c r="B9" s="143"/>
      <c r="C9" s="628" t="s">
        <v>91</v>
      </c>
      <c r="D9" s="628"/>
      <c r="E9" s="628"/>
      <c r="F9" s="628"/>
      <c r="G9" s="628"/>
      <c r="H9" s="628"/>
      <c r="I9" s="628"/>
      <c r="J9" s="628"/>
      <c r="K9" s="135"/>
      <c r="L9" s="628" t="s">
        <v>93</v>
      </c>
      <c r="M9" s="628"/>
      <c r="N9" s="628"/>
      <c r="O9" s="628"/>
      <c r="P9" s="628"/>
      <c r="Q9" s="628"/>
      <c r="R9" s="628"/>
      <c r="S9" s="628"/>
      <c r="T9" s="241"/>
    </row>
    <row r="10" spans="1:20" ht="6.75" customHeight="1" x14ac:dyDescent="0.25">
      <c r="B10" s="143"/>
      <c r="C10" s="234"/>
      <c r="D10" s="235"/>
      <c r="E10" s="235"/>
      <c r="F10" s="235"/>
      <c r="G10" s="235"/>
      <c r="H10" s="235"/>
      <c r="I10" s="235"/>
      <c r="J10" s="236"/>
      <c r="K10" s="135"/>
      <c r="L10" s="234"/>
      <c r="M10" s="235"/>
      <c r="N10" s="235"/>
      <c r="O10" s="235"/>
      <c r="P10" s="235"/>
      <c r="Q10" s="235"/>
      <c r="R10" s="235"/>
      <c r="S10" s="236"/>
      <c r="T10" s="241"/>
    </row>
    <row r="11" spans="1:20" ht="36.75" customHeight="1" x14ac:dyDescent="0.25">
      <c r="B11" s="143"/>
      <c r="C11" s="234"/>
      <c r="D11" s="666" t="s">
        <v>92</v>
      </c>
      <c r="E11" s="666"/>
      <c r="F11" s="666"/>
      <c r="G11" s="180"/>
      <c r="H11" s="644"/>
      <c r="I11" s="645"/>
      <c r="J11" s="236"/>
      <c r="K11" s="135"/>
      <c r="L11" s="234"/>
      <c r="M11" s="661" t="s">
        <v>95</v>
      </c>
      <c r="N11" s="661"/>
      <c r="O11" s="661"/>
      <c r="P11" s="238"/>
      <c r="Q11" s="644">
        <v>80000</v>
      </c>
      <c r="R11" s="645"/>
      <c r="S11" s="236"/>
      <c r="T11" s="241"/>
    </row>
    <row r="12" spans="1:20" ht="6.75" customHeight="1" x14ac:dyDescent="0.25">
      <c r="B12" s="143"/>
      <c r="C12" s="234"/>
      <c r="D12" s="233"/>
      <c r="E12" s="233"/>
      <c r="F12" s="233"/>
      <c r="G12" s="233"/>
      <c r="H12" s="233"/>
      <c r="I12" s="233"/>
      <c r="J12" s="236"/>
      <c r="K12" s="135"/>
      <c r="L12" s="234"/>
      <c r="M12" s="237"/>
      <c r="N12" s="237"/>
      <c r="O12" s="237"/>
      <c r="P12" s="237"/>
      <c r="Q12" s="237"/>
      <c r="R12" s="237"/>
      <c r="S12" s="236"/>
      <c r="T12" s="241"/>
    </row>
    <row r="13" spans="1:20" ht="47.25" customHeight="1" x14ac:dyDescent="0.25">
      <c r="B13" s="143"/>
      <c r="C13" s="234"/>
      <c r="D13" s="633" t="s">
        <v>94</v>
      </c>
      <c r="E13" s="633"/>
      <c r="F13" s="633"/>
      <c r="G13" s="633"/>
      <c r="H13" s="644"/>
      <c r="I13" s="645"/>
      <c r="J13" s="236"/>
      <c r="K13" s="135"/>
      <c r="L13" s="234"/>
      <c r="M13" s="661" t="s">
        <v>96</v>
      </c>
      <c r="N13" s="661"/>
      <c r="O13" s="661"/>
      <c r="P13" s="238"/>
      <c r="Q13" s="644">
        <v>80000</v>
      </c>
      <c r="R13" s="645"/>
      <c r="S13" s="236"/>
      <c r="T13" s="241"/>
    </row>
    <row r="14" spans="1:20" ht="18.75" x14ac:dyDescent="0.25">
      <c r="B14" s="143"/>
      <c r="C14" s="234"/>
      <c r="D14" s="633"/>
      <c r="E14" s="633"/>
      <c r="F14" s="633"/>
      <c r="G14" s="633"/>
      <c r="H14" s="196"/>
      <c r="I14" s="195"/>
      <c r="J14" s="236"/>
      <c r="K14" s="135"/>
      <c r="L14" s="234"/>
      <c r="M14" s="238"/>
      <c r="N14" s="238"/>
      <c r="O14" s="238"/>
      <c r="P14" s="238"/>
      <c r="Q14" s="232"/>
      <c r="R14" s="232"/>
      <c r="S14" s="236"/>
      <c r="T14" s="241"/>
    </row>
    <row r="15" spans="1:20" ht="15.75" x14ac:dyDescent="0.25">
      <c r="B15" s="143"/>
      <c r="C15" s="201"/>
      <c r="D15" s="646" t="s">
        <v>74</v>
      </c>
      <c r="E15" s="647"/>
      <c r="F15" s="647"/>
      <c r="G15" s="647"/>
      <c r="H15" s="647"/>
      <c r="I15" s="648"/>
      <c r="J15" s="144"/>
      <c r="K15" s="135"/>
      <c r="L15" s="201"/>
      <c r="M15" s="646" t="s">
        <v>107</v>
      </c>
      <c r="N15" s="647"/>
      <c r="O15" s="647"/>
      <c r="P15" s="647"/>
      <c r="Q15" s="647"/>
      <c r="R15" s="648"/>
      <c r="S15" s="144"/>
      <c r="T15" s="241"/>
    </row>
    <row r="16" spans="1:20" ht="5.25" customHeight="1" x14ac:dyDescent="0.25">
      <c r="B16" s="143"/>
      <c r="C16" s="202"/>
      <c r="D16" s="137"/>
      <c r="E16" s="184"/>
      <c r="F16" s="184"/>
      <c r="G16" s="184"/>
      <c r="H16" s="184"/>
      <c r="I16" s="184"/>
      <c r="J16" s="164"/>
      <c r="K16" s="135"/>
      <c r="L16" s="202"/>
      <c r="M16" s="135"/>
      <c r="N16" s="135"/>
      <c r="O16" s="135"/>
      <c r="P16" s="135"/>
      <c r="Q16" s="135"/>
      <c r="R16" s="135"/>
      <c r="S16" s="164"/>
      <c r="T16" s="241"/>
    </row>
    <row r="17" spans="2:20" ht="23.25" customHeight="1" x14ac:dyDescent="0.25">
      <c r="B17" s="143"/>
      <c r="C17" s="202"/>
      <c r="D17" s="183" t="s">
        <v>75</v>
      </c>
      <c r="E17" s="135"/>
      <c r="F17" s="135"/>
      <c r="G17" s="135"/>
      <c r="H17" s="135"/>
      <c r="I17" s="135"/>
      <c r="J17" s="164"/>
      <c r="K17" s="135"/>
      <c r="L17" s="202"/>
      <c r="M17" s="669" t="s">
        <v>106</v>
      </c>
      <c r="N17" s="669"/>
      <c r="O17" s="669"/>
      <c r="P17" s="137"/>
      <c r="Q17" s="667">
        <v>8</v>
      </c>
      <c r="R17" s="668"/>
      <c r="S17" s="164"/>
      <c r="T17" s="241"/>
    </row>
    <row r="18" spans="2:20" ht="5.25" customHeight="1" x14ac:dyDescent="0.25">
      <c r="B18" s="143"/>
      <c r="C18" s="202"/>
      <c r="D18" s="135"/>
      <c r="E18" s="142"/>
      <c r="F18" s="142"/>
      <c r="G18" s="142"/>
      <c r="H18" s="140"/>
      <c r="I18" s="95"/>
      <c r="J18" s="164"/>
      <c r="K18" s="135"/>
      <c r="L18" s="202"/>
      <c r="M18" s="135"/>
      <c r="N18" s="135"/>
      <c r="O18" s="135"/>
      <c r="P18" s="135"/>
      <c r="Q18" s="135"/>
      <c r="R18" s="135"/>
      <c r="S18" s="164"/>
      <c r="T18" s="241"/>
    </row>
    <row r="19" spans="2:20" ht="15.75" customHeight="1" x14ac:dyDescent="0.25">
      <c r="B19" s="143"/>
      <c r="C19" s="202"/>
      <c r="D19" s="219" t="s">
        <v>100</v>
      </c>
      <c r="E19" s="219"/>
      <c r="F19" s="219"/>
      <c r="G19" s="220"/>
      <c r="H19" s="644"/>
      <c r="I19" s="645"/>
      <c r="J19" s="163"/>
      <c r="K19" s="135"/>
      <c r="L19" s="664" t="s">
        <v>86</v>
      </c>
      <c r="M19" s="665"/>
      <c r="N19" s="665"/>
      <c r="O19" s="665"/>
      <c r="P19" s="239"/>
      <c r="Q19" s="644">
        <v>124000</v>
      </c>
      <c r="R19" s="645"/>
      <c r="S19" s="163"/>
      <c r="T19" s="241"/>
    </row>
    <row r="20" spans="2:20" ht="24.75" customHeight="1" x14ac:dyDescent="0.25">
      <c r="B20" s="143"/>
      <c r="C20" s="202"/>
      <c r="D20" s="136"/>
      <c r="E20" s="181"/>
      <c r="F20" s="182"/>
      <c r="G20" s="182"/>
      <c r="H20" s="135"/>
      <c r="I20" s="167"/>
      <c r="J20" s="163"/>
      <c r="K20" s="135"/>
      <c r="L20" s="662" t="s">
        <v>87</v>
      </c>
      <c r="M20" s="663"/>
      <c r="N20" s="663"/>
      <c r="O20" s="663"/>
      <c r="P20" s="663"/>
      <c r="Q20" s="663"/>
      <c r="R20" s="663"/>
      <c r="S20" s="163"/>
      <c r="T20" s="241"/>
    </row>
    <row r="21" spans="2:20" ht="24" customHeight="1" x14ac:dyDescent="0.3">
      <c r="B21" s="143"/>
      <c r="C21" s="202"/>
      <c r="D21" s="640" t="s">
        <v>101</v>
      </c>
      <c r="E21" s="640"/>
      <c r="F21" s="640"/>
      <c r="G21" s="641"/>
      <c r="H21" s="642" t="str">
        <f>IFERROR(IF(BT="Personal",(#REF!/MosReq),H41),"TBD")</f>
        <v>TBD</v>
      </c>
      <c r="I21" s="643"/>
      <c r="J21" s="165"/>
      <c r="K21" s="135"/>
      <c r="L21" s="202"/>
      <c r="M21" s="206" t="s">
        <v>0</v>
      </c>
      <c r="N21" s="207"/>
      <c r="O21" s="198"/>
      <c r="P21" s="198"/>
      <c r="Q21" s="656">
        <v>30000</v>
      </c>
      <c r="R21" s="657"/>
      <c r="S21" s="165"/>
      <c r="T21" s="241"/>
    </row>
    <row r="22" spans="2:20" ht="7.5" customHeight="1" x14ac:dyDescent="0.3">
      <c r="B22" s="143"/>
      <c r="C22" s="202"/>
      <c r="D22" s="135"/>
      <c r="E22" s="140"/>
      <c r="F22" s="140"/>
      <c r="G22" s="140"/>
      <c r="H22" s="135"/>
      <c r="I22" s="167"/>
      <c r="J22" s="165"/>
      <c r="K22" s="135"/>
      <c r="L22" s="202"/>
      <c r="M22" s="208"/>
      <c r="N22" s="206"/>
      <c r="O22" s="190"/>
      <c r="P22" s="190"/>
      <c r="Q22" s="140"/>
      <c r="R22" s="195"/>
      <c r="S22" s="165"/>
      <c r="T22" s="241"/>
    </row>
    <row r="23" spans="2:20" ht="21" x14ac:dyDescent="0.3">
      <c r="B23" s="143"/>
      <c r="C23" s="202"/>
      <c r="D23" s="135"/>
      <c r="E23" s="140"/>
      <c r="F23" s="222" t="s">
        <v>62</v>
      </c>
      <c r="G23" s="222"/>
      <c r="H23" s="649" t="str">
        <f>IF(H19=0,"TBD",IF(H21=0,"TBD",MIN(H19,H21)))</f>
        <v>TBD</v>
      </c>
      <c r="I23" s="650"/>
      <c r="J23" s="165"/>
      <c r="K23" s="135"/>
      <c r="L23" s="202"/>
      <c r="M23" s="159" t="s">
        <v>1</v>
      </c>
      <c r="N23" s="207"/>
      <c r="O23" s="133"/>
      <c r="P23" s="133"/>
      <c r="Q23" s="656">
        <v>12000</v>
      </c>
      <c r="R23" s="657"/>
      <c r="S23" s="165"/>
      <c r="T23" s="241"/>
    </row>
    <row r="24" spans="2:20" ht="7.5" customHeight="1" x14ac:dyDescent="0.3">
      <c r="B24" s="143"/>
      <c r="C24" s="202"/>
      <c r="D24" s="229"/>
      <c r="E24" s="159"/>
      <c r="F24" s="192"/>
      <c r="G24" s="192"/>
      <c r="H24" s="196"/>
      <c r="I24" s="195"/>
      <c r="J24" s="165"/>
      <c r="K24" s="135"/>
      <c r="L24" s="202"/>
      <c r="M24" s="208"/>
      <c r="N24" s="159"/>
      <c r="O24" s="192"/>
      <c r="P24" s="192"/>
      <c r="Q24" s="140"/>
      <c r="R24" s="195"/>
      <c r="S24" s="165"/>
      <c r="T24" s="241"/>
    </row>
    <row r="25" spans="2:20" ht="18.75" x14ac:dyDescent="0.3">
      <c r="B25" s="143"/>
      <c r="C25" s="202"/>
      <c r="D25" s="217"/>
      <c r="E25" s="210"/>
      <c r="F25" s="228"/>
      <c r="G25" s="228"/>
      <c r="H25" s="654"/>
      <c r="I25" s="654"/>
      <c r="J25" s="165"/>
      <c r="K25" s="135"/>
      <c r="L25" s="202"/>
      <c r="M25" s="206" t="s">
        <v>33</v>
      </c>
      <c r="N25" s="207"/>
      <c r="O25" s="198"/>
      <c r="P25" s="198"/>
      <c r="Q25" s="656">
        <v>12000</v>
      </c>
      <c r="R25" s="657"/>
      <c r="S25" s="165"/>
      <c r="T25" s="241"/>
    </row>
    <row r="26" spans="2:20" ht="7.5" customHeight="1" x14ac:dyDescent="0.3">
      <c r="B26" s="143"/>
      <c r="C26" s="202"/>
      <c r="D26" s="229"/>
      <c r="E26" s="217"/>
      <c r="F26" s="191"/>
      <c r="G26" s="191"/>
      <c r="H26" s="196"/>
      <c r="I26" s="195"/>
      <c r="J26" s="165"/>
      <c r="K26" s="135"/>
      <c r="L26" s="202"/>
      <c r="M26" s="208"/>
      <c r="N26" s="206"/>
      <c r="O26" s="190"/>
      <c r="P26" s="190"/>
      <c r="Q26" s="140"/>
      <c r="R26" s="195"/>
      <c r="S26" s="165"/>
      <c r="T26" s="241"/>
    </row>
    <row r="27" spans="2:20" ht="18.75" x14ac:dyDescent="0.3">
      <c r="B27" s="143"/>
      <c r="C27" s="202"/>
      <c r="D27" s="217"/>
      <c r="E27" s="217"/>
      <c r="F27" s="191"/>
      <c r="G27" s="191"/>
      <c r="H27" s="195"/>
      <c r="I27" s="195"/>
      <c r="J27" s="165"/>
      <c r="K27" s="135"/>
      <c r="L27" s="202"/>
      <c r="M27" s="217" t="s">
        <v>39</v>
      </c>
      <c r="N27" s="217"/>
      <c r="O27" s="190"/>
      <c r="P27" s="190"/>
      <c r="Q27" s="215"/>
      <c r="R27" s="216"/>
      <c r="S27" s="165"/>
      <c r="T27" s="241"/>
    </row>
    <row r="28" spans="2:20" ht="7.5" customHeight="1" x14ac:dyDescent="0.3">
      <c r="B28" s="143"/>
      <c r="C28" s="202"/>
      <c r="D28" s="229"/>
      <c r="E28" s="217"/>
      <c r="F28" s="191"/>
      <c r="G28" s="191"/>
      <c r="H28" s="196"/>
      <c r="I28" s="195"/>
      <c r="J28" s="165"/>
      <c r="K28" s="135"/>
      <c r="L28" s="202"/>
      <c r="M28" s="208"/>
      <c r="N28" s="206"/>
      <c r="O28" s="190"/>
      <c r="P28" s="190"/>
      <c r="Q28" s="140"/>
      <c r="R28" s="195"/>
      <c r="S28" s="165"/>
      <c r="T28" s="241"/>
    </row>
    <row r="29" spans="2:20" ht="18.75" x14ac:dyDescent="0.3">
      <c r="B29" s="143"/>
      <c r="C29" s="202"/>
      <c r="D29" s="217"/>
      <c r="E29" s="210"/>
      <c r="F29" s="197"/>
      <c r="G29" s="197"/>
      <c r="H29" s="655"/>
      <c r="I29" s="655"/>
      <c r="J29" s="165"/>
      <c r="K29" s="135"/>
      <c r="L29" s="202"/>
      <c r="M29" s="209" t="s">
        <v>80</v>
      </c>
      <c r="N29" s="226"/>
      <c r="O29" s="227"/>
      <c r="P29" s="197"/>
      <c r="Q29" s="634"/>
      <c r="R29" s="635"/>
      <c r="S29" s="165"/>
      <c r="T29" s="241"/>
    </row>
    <row r="30" spans="2:20" ht="7.5" customHeight="1" x14ac:dyDescent="0.3">
      <c r="B30" s="143"/>
      <c r="C30" s="202"/>
      <c r="D30" s="217"/>
      <c r="E30" s="217"/>
      <c r="F30" s="191"/>
      <c r="G30" s="191"/>
      <c r="H30" s="196"/>
      <c r="I30" s="195"/>
      <c r="J30" s="165"/>
      <c r="K30" s="135"/>
      <c r="L30" s="202"/>
      <c r="M30" s="217"/>
      <c r="N30" s="217"/>
      <c r="O30" s="191"/>
      <c r="P30" s="191"/>
      <c r="Q30" s="140"/>
      <c r="R30" s="195"/>
      <c r="S30" s="165"/>
      <c r="T30" s="241"/>
    </row>
    <row r="31" spans="2:20" ht="18.75" x14ac:dyDescent="0.3">
      <c r="B31" s="143"/>
      <c r="C31" s="202"/>
      <c r="D31" s="217"/>
      <c r="E31" s="217"/>
      <c r="F31" s="197"/>
      <c r="G31" s="197"/>
      <c r="H31" s="655"/>
      <c r="I31" s="655"/>
      <c r="J31" s="165"/>
      <c r="K31" s="135"/>
      <c r="L31" s="202"/>
      <c r="M31" s="209" t="s">
        <v>80</v>
      </c>
      <c r="N31" s="209"/>
      <c r="O31" s="227"/>
      <c r="P31" s="197"/>
      <c r="Q31" s="634"/>
      <c r="R31" s="635"/>
      <c r="S31" s="165"/>
      <c r="T31" s="241"/>
    </row>
    <row r="32" spans="2:20" ht="7.5" customHeight="1" x14ac:dyDescent="0.3">
      <c r="B32" s="143"/>
      <c r="C32" s="202"/>
      <c r="D32" s="217"/>
      <c r="E32" s="217"/>
      <c r="F32" s="197"/>
      <c r="G32" s="197"/>
      <c r="H32" s="196"/>
      <c r="I32" s="195"/>
      <c r="J32" s="165"/>
      <c r="K32" s="135"/>
      <c r="L32" s="202"/>
      <c r="M32" s="217"/>
      <c r="N32" s="217"/>
      <c r="O32" s="197"/>
      <c r="P32" s="197"/>
      <c r="Q32" s="140"/>
      <c r="R32" s="195"/>
      <c r="S32" s="165"/>
      <c r="T32" s="241"/>
    </row>
    <row r="33" spans="2:20" ht="18.75" x14ac:dyDescent="0.3">
      <c r="B33" s="143"/>
      <c r="C33" s="202"/>
      <c r="D33" s="217"/>
      <c r="E33" s="217"/>
      <c r="F33" s="197"/>
      <c r="G33" s="197"/>
      <c r="H33" s="655"/>
      <c r="I33" s="655"/>
      <c r="J33" s="165"/>
      <c r="K33" s="135"/>
      <c r="L33" s="202"/>
      <c r="M33" s="209" t="s">
        <v>80</v>
      </c>
      <c r="N33" s="209"/>
      <c r="O33" s="227"/>
      <c r="P33" s="197"/>
      <c r="Q33" s="634"/>
      <c r="R33" s="635"/>
      <c r="S33" s="165"/>
      <c r="T33" s="241"/>
    </row>
    <row r="34" spans="2:20" ht="7.5" customHeight="1" x14ac:dyDescent="0.3">
      <c r="B34" s="143"/>
      <c r="C34" s="202"/>
      <c r="D34" s="137"/>
      <c r="E34" s="141"/>
      <c r="F34" s="197"/>
      <c r="G34" s="197"/>
      <c r="H34" s="196"/>
      <c r="I34" s="195"/>
      <c r="J34" s="165"/>
      <c r="K34" s="135"/>
      <c r="L34" s="202"/>
      <c r="M34" s="135"/>
      <c r="N34" s="141"/>
      <c r="O34" s="197"/>
      <c r="P34" s="197"/>
      <c r="Q34" s="196"/>
      <c r="R34" s="195"/>
      <c r="S34" s="165"/>
      <c r="T34" s="241"/>
    </row>
    <row r="35" spans="2:20" ht="18.75" x14ac:dyDescent="0.3">
      <c r="B35" s="143"/>
      <c r="C35" s="202"/>
      <c r="D35" s="137"/>
      <c r="E35" s="196"/>
      <c r="F35" s="172"/>
      <c r="G35" s="172"/>
      <c r="H35" s="629"/>
      <c r="I35" s="629"/>
      <c r="J35" s="165"/>
      <c r="K35" s="135"/>
      <c r="L35" s="202"/>
      <c r="M35" s="135"/>
      <c r="N35" s="140"/>
      <c r="O35" s="172" t="s">
        <v>7</v>
      </c>
      <c r="P35" s="172"/>
      <c r="Q35" s="419">
        <f>SUM(Q21:R33)</f>
        <v>54000</v>
      </c>
      <c r="R35" s="421"/>
      <c r="S35" s="165"/>
      <c r="T35" s="241"/>
    </row>
    <row r="36" spans="2:20" ht="4.5" customHeight="1" x14ac:dyDescent="0.3">
      <c r="B36" s="143"/>
      <c r="C36" s="202"/>
      <c r="D36" s="137"/>
      <c r="E36" s="141"/>
      <c r="F36" s="197"/>
      <c r="G36" s="197"/>
      <c r="H36" s="223"/>
      <c r="I36" s="195"/>
      <c r="J36" s="165"/>
      <c r="K36" s="135"/>
      <c r="L36" s="202"/>
      <c r="M36" s="135"/>
      <c r="N36" s="141"/>
      <c r="O36" s="197"/>
      <c r="P36" s="197"/>
      <c r="Q36" s="223"/>
      <c r="R36" s="195"/>
      <c r="S36" s="165"/>
      <c r="T36" s="241"/>
    </row>
    <row r="37" spans="2:20" ht="18.75" x14ac:dyDescent="0.25">
      <c r="B37" s="143"/>
      <c r="C37" s="202"/>
      <c r="D37" s="59"/>
      <c r="E37" s="59"/>
      <c r="F37" s="172"/>
      <c r="G37" s="172"/>
      <c r="H37" s="629"/>
      <c r="I37" s="629"/>
      <c r="J37" s="145"/>
      <c r="K37" s="135"/>
      <c r="L37" s="202"/>
      <c r="M37" s="1"/>
      <c r="N37" s="1"/>
      <c r="O37" s="172" t="s">
        <v>25</v>
      </c>
      <c r="P37" s="172"/>
      <c r="Q37" s="419">
        <f>Q19-Q35</f>
        <v>70000</v>
      </c>
      <c r="R37" s="421"/>
      <c r="S37" s="145"/>
      <c r="T37" s="241"/>
    </row>
    <row r="38" spans="2:20" ht="4.5" customHeight="1" x14ac:dyDescent="0.25">
      <c r="B38" s="143"/>
      <c r="C38" s="202"/>
      <c r="D38" s="137"/>
      <c r="E38" s="196"/>
      <c r="F38" s="172"/>
      <c r="G38" s="172"/>
      <c r="H38" s="223"/>
      <c r="I38" s="225"/>
      <c r="J38" s="145"/>
      <c r="K38" s="135"/>
      <c r="L38" s="202"/>
      <c r="M38" s="135"/>
      <c r="N38" s="140"/>
      <c r="O38" s="172"/>
      <c r="P38" s="172"/>
      <c r="Q38" s="224"/>
      <c r="R38" s="225"/>
      <c r="S38" s="145"/>
      <c r="T38" s="241"/>
    </row>
    <row r="39" spans="2:20" ht="18.75" x14ac:dyDescent="0.25">
      <c r="B39" s="143"/>
      <c r="C39" s="202"/>
      <c r="D39" s="137"/>
      <c r="E39" s="196"/>
      <c r="F39" s="172"/>
      <c r="G39" s="172"/>
      <c r="H39" s="629"/>
      <c r="I39" s="629"/>
      <c r="J39" s="145"/>
      <c r="K39" s="135"/>
      <c r="L39" s="202"/>
      <c r="M39" s="135"/>
      <c r="N39" s="140"/>
      <c r="O39" s="172" t="s">
        <v>77</v>
      </c>
      <c r="P39" s="172"/>
      <c r="Q39" s="419">
        <f>Q37*Q4</f>
        <v>70000</v>
      </c>
      <c r="R39" s="421"/>
      <c r="S39" s="145"/>
      <c r="T39" s="241"/>
    </row>
    <row r="40" spans="2:20" ht="4.5" customHeight="1" x14ac:dyDescent="0.25">
      <c r="B40" s="143"/>
      <c r="C40" s="202"/>
      <c r="D40" s="137"/>
      <c r="E40" s="196"/>
      <c r="F40" s="230"/>
      <c r="G40" s="230"/>
      <c r="H40" s="196"/>
      <c r="I40" s="199"/>
      <c r="J40" s="145"/>
      <c r="K40" s="135"/>
      <c r="L40" s="202"/>
      <c r="M40" s="135"/>
      <c r="N40" s="140"/>
      <c r="O40" s="142"/>
      <c r="P40" s="142"/>
      <c r="Q40" s="140"/>
      <c r="R40" s="179"/>
      <c r="S40" s="145"/>
      <c r="T40" s="241"/>
    </row>
    <row r="41" spans="2:20" ht="18.75" x14ac:dyDescent="0.25">
      <c r="B41" s="143"/>
      <c r="C41" s="202"/>
      <c r="D41" s="221"/>
      <c r="E41" s="59"/>
      <c r="F41" s="231"/>
      <c r="G41" s="231"/>
      <c r="H41" s="653"/>
      <c r="I41" s="653"/>
      <c r="J41" s="145"/>
      <c r="K41" s="135"/>
      <c r="L41" s="202"/>
      <c r="M41" s="221"/>
      <c r="N41" s="1"/>
      <c r="O41" s="182" t="s">
        <v>55</v>
      </c>
      <c r="P41" s="182"/>
      <c r="Q41" s="488">
        <f>IFERROR(Q39/Q17,"TBD")</f>
        <v>8750</v>
      </c>
      <c r="R41" s="490"/>
      <c r="S41" s="145"/>
      <c r="T41" s="241"/>
    </row>
    <row r="42" spans="2:20" ht="12" customHeight="1" x14ac:dyDescent="0.25">
      <c r="B42" s="143"/>
      <c r="C42" s="202"/>
      <c r="D42" s="137"/>
      <c r="E42" s="196"/>
      <c r="F42" s="230"/>
      <c r="G42" s="230"/>
      <c r="H42" s="196"/>
      <c r="I42" s="199"/>
      <c r="J42" s="145"/>
      <c r="K42" s="135"/>
      <c r="L42" s="202"/>
      <c r="M42" s="135"/>
      <c r="N42" s="140"/>
      <c r="O42" s="142"/>
      <c r="P42" s="142"/>
      <c r="Q42" s="140"/>
      <c r="R42" s="200"/>
      <c r="S42" s="145"/>
      <c r="T42" s="241"/>
    </row>
    <row r="43" spans="2:20" ht="18.75" x14ac:dyDescent="0.25">
      <c r="B43" s="143"/>
      <c r="C43" s="202"/>
      <c r="D43" s="135"/>
      <c r="E43" s="135"/>
      <c r="F43" s="135"/>
      <c r="G43" s="135"/>
      <c r="H43" s="135"/>
      <c r="I43" s="135"/>
      <c r="J43" s="146"/>
      <c r="K43" s="135"/>
      <c r="L43" s="202"/>
      <c r="M43" s="646" t="s">
        <v>74</v>
      </c>
      <c r="N43" s="647"/>
      <c r="O43" s="647"/>
      <c r="P43" s="647"/>
      <c r="Q43" s="647"/>
      <c r="R43" s="648"/>
      <c r="S43" s="146"/>
      <c r="T43" s="241"/>
    </row>
    <row r="44" spans="2:20" ht="4.5" customHeight="1" x14ac:dyDescent="0.25">
      <c r="B44" s="143"/>
      <c r="C44" s="201"/>
      <c r="D44" s="135"/>
      <c r="E44" s="135"/>
      <c r="F44" s="135"/>
      <c r="G44" s="135"/>
      <c r="H44" s="135"/>
      <c r="I44" s="135"/>
      <c r="J44" s="145"/>
      <c r="K44" s="135"/>
      <c r="L44" s="201"/>
      <c r="M44" s="137"/>
      <c r="N44" s="184"/>
      <c r="O44" s="184"/>
      <c r="P44" s="184"/>
      <c r="Q44" s="184"/>
      <c r="R44" s="184"/>
      <c r="S44" s="145"/>
      <c r="T44" s="241"/>
    </row>
    <row r="45" spans="2:20" ht="18.75" x14ac:dyDescent="0.25">
      <c r="B45" s="143"/>
      <c r="C45" s="202"/>
      <c r="D45" s="135"/>
      <c r="E45" s="135"/>
      <c r="F45" s="135"/>
      <c r="G45" s="135"/>
      <c r="H45" s="135"/>
      <c r="I45" s="135"/>
      <c r="J45" s="146"/>
      <c r="K45" s="135"/>
      <c r="L45" s="202"/>
      <c r="M45" s="183" t="s">
        <v>75</v>
      </c>
      <c r="N45" s="142"/>
      <c r="O45" s="142"/>
      <c r="P45" s="142"/>
      <c r="Q45" s="140"/>
      <c r="R45" s="95"/>
      <c r="S45" s="146"/>
      <c r="T45" s="241"/>
    </row>
    <row r="46" spans="2:20" ht="36.75" customHeight="1" x14ac:dyDescent="0.25">
      <c r="B46" s="143"/>
      <c r="C46" s="202"/>
      <c r="D46" s="135"/>
      <c r="E46" s="135"/>
      <c r="F46" s="135"/>
      <c r="G46" s="135"/>
      <c r="H46" s="135"/>
      <c r="I46" s="135"/>
      <c r="J46" s="146"/>
      <c r="K46" s="135"/>
      <c r="L46" s="202"/>
      <c r="M46" s="660" t="s">
        <v>97</v>
      </c>
      <c r="N46" s="660"/>
      <c r="O46" s="660"/>
      <c r="P46" s="218"/>
      <c r="Q46" s="651">
        <f>IFERROR(AVERAGE(Q11,Q41),"TBD")</f>
        <v>44375</v>
      </c>
      <c r="R46" s="652"/>
      <c r="S46" s="146"/>
      <c r="T46" s="241"/>
    </row>
    <row r="47" spans="2:20" ht="6" customHeight="1" x14ac:dyDescent="0.25">
      <c r="B47" s="143"/>
      <c r="C47" s="202"/>
      <c r="D47" s="135"/>
      <c r="E47" s="135"/>
      <c r="F47" s="135"/>
      <c r="G47" s="135"/>
      <c r="H47" s="135"/>
      <c r="I47" s="135"/>
      <c r="J47" s="146"/>
      <c r="K47" s="135"/>
      <c r="L47" s="202"/>
      <c r="M47" s="136"/>
      <c r="N47" s="181"/>
      <c r="O47" s="182"/>
      <c r="P47" s="182"/>
      <c r="Q47" s="135"/>
      <c r="R47" s="167"/>
      <c r="S47" s="146"/>
      <c r="T47" s="241"/>
    </row>
    <row r="48" spans="2:20" ht="24" customHeight="1" x14ac:dyDescent="0.25">
      <c r="B48" s="143"/>
      <c r="C48" s="202"/>
      <c r="D48" s="135"/>
      <c r="E48" s="135"/>
      <c r="F48" s="135"/>
      <c r="G48" s="135"/>
      <c r="H48" s="135"/>
      <c r="I48" s="135"/>
      <c r="J48" s="146"/>
      <c r="K48" s="135"/>
      <c r="L48" s="202"/>
      <c r="M48" s="660" t="s">
        <v>99</v>
      </c>
      <c r="N48" s="660"/>
      <c r="O48" s="660"/>
      <c r="P48" s="660"/>
      <c r="Q48" s="642">
        <f>IFERROR((Q11/Q17)*1.15,"TBD")</f>
        <v>11500</v>
      </c>
      <c r="R48" s="643"/>
      <c r="S48" s="146"/>
      <c r="T48" s="241"/>
    </row>
    <row r="49" spans="2:20" ht="8.25" customHeight="1" x14ac:dyDescent="0.25">
      <c r="B49" s="143"/>
      <c r="C49" s="202"/>
      <c r="D49" s="135"/>
      <c r="E49" s="135"/>
      <c r="F49" s="135"/>
      <c r="G49" s="135"/>
      <c r="H49" s="135"/>
      <c r="I49" s="135"/>
      <c r="J49" s="146"/>
      <c r="K49" s="135"/>
      <c r="L49" s="202"/>
      <c r="M49" s="660"/>
      <c r="N49" s="660"/>
      <c r="O49" s="660"/>
      <c r="P49" s="660"/>
      <c r="Q49" s="135"/>
      <c r="R49" s="167"/>
      <c r="S49" s="146"/>
      <c r="T49" s="241"/>
    </row>
    <row r="50" spans="2:20" ht="21" x14ac:dyDescent="0.25">
      <c r="B50" s="143"/>
      <c r="C50" s="202"/>
      <c r="D50" s="135"/>
      <c r="E50" s="135"/>
      <c r="F50" s="135"/>
      <c r="G50" s="135"/>
      <c r="H50" s="135"/>
      <c r="I50" s="135"/>
      <c r="J50" s="146"/>
      <c r="K50" s="135"/>
      <c r="L50" s="202"/>
      <c r="M50" s="135"/>
      <c r="N50" s="140"/>
      <c r="O50" s="222" t="s">
        <v>62</v>
      </c>
      <c r="P50" s="222"/>
      <c r="Q50" s="649">
        <f>IF(Q46=0,"TBD",IF(Q48=0,"TBD",MIN(Q46,Q48)))</f>
        <v>11500</v>
      </c>
      <c r="R50" s="650"/>
      <c r="S50" s="146"/>
      <c r="T50" s="241"/>
    </row>
    <row r="51" spans="2:20" ht="18.75" x14ac:dyDescent="0.25">
      <c r="B51" s="143"/>
      <c r="C51" s="203"/>
      <c r="D51" s="152"/>
      <c r="E51" s="155"/>
      <c r="F51" s="155"/>
      <c r="G51" s="155"/>
      <c r="H51" s="155"/>
      <c r="I51" s="156"/>
      <c r="J51" s="204"/>
      <c r="K51" s="135"/>
      <c r="L51" s="203"/>
      <c r="M51" s="152"/>
      <c r="N51" s="155"/>
      <c r="O51" s="155"/>
      <c r="P51" s="155"/>
      <c r="Q51" s="155"/>
      <c r="R51" s="156"/>
      <c r="S51" s="204"/>
      <c r="T51" s="241"/>
    </row>
    <row r="52" spans="2:20" x14ac:dyDescent="0.25">
      <c r="B52" s="143"/>
      <c r="C52" s="135"/>
      <c r="D52" s="135"/>
      <c r="E52" s="135"/>
      <c r="F52" s="135"/>
      <c r="G52" s="135"/>
      <c r="H52" s="135"/>
      <c r="I52" s="135"/>
      <c r="J52" s="135"/>
      <c r="K52" s="135"/>
      <c r="L52" s="135"/>
      <c r="M52" s="135"/>
      <c r="N52" s="135"/>
      <c r="O52" s="135"/>
      <c r="P52" s="135"/>
      <c r="Q52" s="135"/>
      <c r="R52" s="135"/>
      <c r="S52" s="135"/>
      <c r="T52" s="241"/>
    </row>
    <row r="53" spans="2:20" x14ac:dyDescent="0.25">
      <c r="B53" s="151"/>
      <c r="C53" s="152"/>
      <c r="D53" s="152"/>
      <c r="E53" s="152"/>
      <c r="F53" s="152"/>
      <c r="G53" s="152"/>
      <c r="H53" s="152"/>
      <c r="I53" s="152"/>
      <c r="J53" s="152"/>
      <c r="K53" s="152"/>
      <c r="L53" s="152"/>
      <c r="M53" s="152"/>
      <c r="N53" s="152"/>
      <c r="O53" s="152"/>
      <c r="P53" s="152"/>
      <c r="Q53" s="152"/>
      <c r="R53" s="152"/>
      <c r="S53" s="152"/>
      <c r="T53" s="242"/>
    </row>
  </sheetData>
  <mergeCells count="52">
    <mergeCell ref="D11:F11"/>
    <mergeCell ref="H11:I11"/>
    <mergeCell ref="Q17:R17"/>
    <mergeCell ref="M17:O17"/>
    <mergeCell ref="M46:O46"/>
    <mergeCell ref="Q41:R41"/>
    <mergeCell ref="M43:R43"/>
    <mergeCell ref="Q4:R4"/>
    <mergeCell ref="M48:P49"/>
    <mergeCell ref="Q31:R31"/>
    <mergeCell ref="Q29:R29"/>
    <mergeCell ref="Q25:R25"/>
    <mergeCell ref="Q23:R23"/>
    <mergeCell ref="M11:O11"/>
    <mergeCell ref="Q11:R11"/>
    <mergeCell ref="M13:O13"/>
    <mergeCell ref="Q13:R13"/>
    <mergeCell ref="M15:R15"/>
    <mergeCell ref="L20:R20"/>
    <mergeCell ref="L19:O19"/>
    <mergeCell ref="Q50:R50"/>
    <mergeCell ref="Q48:R48"/>
    <mergeCell ref="Q46:R46"/>
    <mergeCell ref="H41:I41"/>
    <mergeCell ref="H13:I13"/>
    <mergeCell ref="H23:I23"/>
    <mergeCell ref="H25:I25"/>
    <mergeCell ref="H29:I29"/>
    <mergeCell ref="H31:I31"/>
    <mergeCell ref="H33:I33"/>
    <mergeCell ref="H35:I35"/>
    <mergeCell ref="H37:I37"/>
    <mergeCell ref="Q21:R21"/>
    <mergeCell ref="Q19:R19"/>
    <mergeCell ref="Q37:R37"/>
    <mergeCell ref="Q39:R39"/>
    <mergeCell ref="B1:H1"/>
    <mergeCell ref="L9:S9"/>
    <mergeCell ref="H39:I39"/>
    <mergeCell ref="B2:T2"/>
    <mergeCell ref="D13:G14"/>
    <mergeCell ref="Q33:R33"/>
    <mergeCell ref="Q35:R35"/>
    <mergeCell ref="F4:H4"/>
    <mergeCell ref="F6:H6"/>
    <mergeCell ref="D6:E6"/>
    <mergeCell ref="D4:E4"/>
    <mergeCell ref="C9:J9"/>
    <mergeCell ref="D21:G21"/>
    <mergeCell ref="H21:I21"/>
    <mergeCell ref="H19:I19"/>
    <mergeCell ref="D15:I15"/>
  </mergeCells>
  <conditionalFormatting sqref="L9:S10 L22:S22 Q19 L42:S42 L41:Q41 S41 L40:S40 L39:Q39 S39 L38:S38 L37:Q37 S37 L36:S36 L35:Q35 S35 L34:S34 L33:Q33 S33 L32:S32 L31:Q31 S31 L30:S30 L29:Q29 S29 L26:S28 L25:Q25 S25 L24:S24 L23:Q23 S23 L21:Q21 C42:J42 C41:H41 J41 C40:J40 C39:H39 J39 C38:J38 C37:H37 J37 C36:J36 C35:H35 J35 C34:J34 C33:H33 J33 C32:J32 C31:H31 J31 C30:J30 C29:H29 J29 C26:J28 C25:H25 J25 C24:J24 L12:S12 L11:M11 S11 S13:S21 L13:L20 C9:J10 M13:M14 Q13:Q14 C11:C23 D11:D13 H14:I14 J11:J23">
    <cfRule type="expression" dxfId="14" priority="21">
      <formula>$O$36="Personal"</formula>
    </cfRule>
  </conditionalFormatting>
  <conditionalFormatting sqref="L9:S10 L22:S22 Q19 L42:S42 L41:Q41 S41 L40:S40 L39:Q39 S39 L38:S38 L37:Q37 S37 L36:S36 L35:Q35 S35 L34:S34 L33:Q33 S33 L32:S32 L31:Q31 S31 L30:S30 L29:Q29 S29 L26:S28 L25:Q25 S25 L24:S24 L23:Q23 S23 L21:Q21 L44:S45 L43:M43 S43 C42:J42 C41:H41 J41 C40:J40 C39:H39 J39 C38:J38 C37:H37 J37 C36:J36 C35:H35 J35 C34:J34 C33:H33 J33 C32:J32 C31:H31 J31 C30:J30 C29:H29 J29 C26:J28 C25:H25 J25 C24:J24 L12:S12 L11:M11 S11 S13:S21 L13:L20 L51:S51 L50:Q50 S50 C51:J51 L49 L48:M48 S48 L47:S47 L46:M46 S46 Q46 C9:J10 M13:M14 Q13:Q14 Q48 Q49:S49 C11:C23 D11:D13 H14:I14 J11:J23 D15 D23:H23 D22:I22 D21 J43:J50 D20:I20 C43:C50 D19:H19 D16:I16 E18:I18 D17 H21">
    <cfRule type="expression" dxfId="13" priority="20">
      <formula>$H$84="Expense Factor"</formula>
    </cfRule>
  </conditionalFormatting>
  <conditionalFormatting sqref="H11">
    <cfRule type="expression" dxfId="12" priority="13">
      <formula>$O$36="Personal"</formula>
    </cfRule>
  </conditionalFormatting>
  <conditionalFormatting sqref="H11">
    <cfRule type="expression" dxfId="11" priority="12">
      <formula>$H$84="Expense Factor"</formula>
    </cfRule>
  </conditionalFormatting>
  <conditionalFormatting sqref="H13">
    <cfRule type="expression" dxfId="10" priority="11">
      <formula>$O$36="Personal"</formula>
    </cfRule>
  </conditionalFormatting>
  <conditionalFormatting sqref="H13">
    <cfRule type="expression" dxfId="9" priority="10">
      <formula>$H$84="Expense Factor"</formula>
    </cfRule>
  </conditionalFormatting>
  <conditionalFormatting sqref="Q11">
    <cfRule type="expression" dxfId="8" priority="9">
      <formula>$O$36="Personal"</formula>
    </cfRule>
  </conditionalFormatting>
  <conditionalFormatting sqref="Q11">
    <cfRule type="expression" dxfId="7" priority="8">
      <formula>$H$84="Expense Factor"</formula>
    </cfRule>
  </conditionalFormatting>
  <conditionalFormatting sqref="M15">
    <cfRule type="expression" dxfId="6" priority="3">
      <formula>$H$84="Expense Factor"</formula>
    </cfRule>
  </conditionalFormatting>
  <conditionalFormatting sqref="Q4">
    <cfRule type="expression" dxfId="5" priority="2">
      <formula>$O$36="Personal"</formula>
    </cfRule>
  </conditionalFormatting>
  <conditionalFormatting sqref="Q4">
    <cfRule type="expression" dxfId="4" priority="1">
      <formula>$H$84="Expense Factor"</formula>
    </cfRule>
  </conditionalFormatting>
  <dataValidations count="1">
    <dataValidation type="whole" allowBlank="1" showInputMessage="1" showErrorMessage="1" sqref="Q17:R17">
      <formula1>1</formula1>
      <formula2>12</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3"/>
  <sheetViews>
    <sheetView showGridLines="0" topLeftCell="A48" zoomScaleNormal="100" workbookViewId="0">
      <selection activeCell="J61" sqref="J61"/>
    </sheetView>
  </sheetViews>
  <sheetFormatPr defaultColWidth="8.7109375" defaultRowHeight="15" x14ac:dyDescent="0.25"/>
  <cols>
    <col min="1" max="1" width="3.28515625" style="2" customWidth="1"/>
    <col min="2" max="2" width="9" style="2" customWidth="1"/>
    <col min="3" max="3" width="20.5703125" style="2" customWidth="1"/>
    <col min="4" max="4" width="19.5703125" style="2" customWidth="1"/>
    <col min="5" max="5" width="21.42578125" style="2" customWidth="1"/>
    <col min="6" max="6" width="2.28515625" style="2" customWidth="1"/>
    <col min="7" max="7" width="18" style="2" customWidth="1"/>
    <col min="8" max="8" width="3.42578125" style="2" customWidth="1"/>
    <col min="9" max="9" width="6.42578125" style="2" customWidth="1"/>
    <col min="10" max="10" width="31.5703125" style="2" customWidth="1"/>
    <col min="11" max="11" width="19.28515625" style="2" customWidth="1"/>
    <col min="12" max="12" width="7.42578125" style="2" customWidth="1"/>
    <col min="13" max="13" width="18.7109375" style="2" customWidth="1"/>
    <col min="14" max="14" width="11.42578125" style="2" bestFit="1" customWidth="1"/>
    <col min="15" max="16384" width="8.7109375" style="2"/>
  </cols>
  <sheetData>
    <row r="1" spans="1:18" ht="8.65" customHeight="1" x14ac:dyDescent="0.25">
      <c r="A1" s="1"/>
      <c r="B1" s="8"/>
      <c r="C1" s="8"/>
      <c r="D1" s="8"/>
      <c r="E1" s="8"/>
      <c r="F1" s="8"/>
      <c r="G1" s="18"/>
      <c r="H1" s="18"/>
      <c r="I1" s="18"/>
      <c r="J1" s="53"/>
      <c r="K1" s="1"/>
      <c r="L1" s="1"/>
    </row>
    <row r="2" spans="1:18" ht="28.5" customHeight="1" x14ac:dyDescent="0.25">
      <c r="A2" s="1"/>
      <c r="B2" s="57" t="s">
        <v>27</v>
      </c>
      <c r="C2" s="1"/>
      <c r="D2" s="1"/>
      <c r="E2" s="1"/>
      <c r="F2" s="1"/>
      <c r="G2" s="106"/>
      <c r="H2" s="1"/>
      <c r="I2" s="1"/>
      <c r="J2" s="32"/>
      <c r="K2" s="1"/>
      <c r="L2" s="1"/>
    </row>
    <row r="3" spans="1:18" ht="5.65" customHeight="1" thickBot="1" x14ac:dyDescent="0.3">
      <c r="A3" s="1"/>
      <c r="B3" s="22"/>
      <c r="C3" s="1"/>
      <c r="D3" s="1"/>
      <c r="E3" s="1"/>
      <c r="F3" s="1"/>
      <c r="G3" s="3"/>
      <c r="H3" s="3"/>
      <c r="I3" s="3"/>
      <c r="J3" s="32"/>
      <c r="K3" s="1"/>
      <c r="L3" s="1"/>
    </row>
    <row r="4" spans="1:18" ht="23.25" customHeight="1" x14ac:dyDescent="0.25">
      <c r="B4" s="676" t="s">
        <v>24</v>
      </c>
      <c r="C4" s="677"/>
      <c r="D4" s="677"/>
      <c r="E4" s="677"/>
      <c r="F4" s="677"/>
      <c r="G4" s="677"/>
      <c r="H4" s="677"/>
      <c r="I4" s="678"/>
      <c r="J4" s="56"/>
      <c r="K4" s="1"/>
      <c r="L4" s="1"/>
      <c r="M4" s="58"/>
    </row>
    <row r="5" spans="1:18" ht="9" customHeight="1" thickBot="1" x14ac:dyDescent="0.3">
      <c r="B5" s="679"/>
      <c r="C5" s="680"/>
      <c r="D5" s="680"/>
      <c r="E5" s="680"/>
      <c r="F5" s="680"/>
      <c r="G5" s="680"/>
      <c r="H5" s="680"/>
      <c r="I5" s="681"/>
      <c r="J5" s="56"/>
      <c r="K5" s="1"/>
      <c r="L5" s="1"/>
    </row>
    <row r="6" spans="1:18" ht="36" customHeight="1" x14ac:dyDescent="0.25">
      <c r="B6" s="688" t="e">
        <f>IF(#REF!="Business",Admin!E3,IF(#REF!="Personal",Admin!E4,Admin!E5))</f>
        <v>#REF!</v>
      </c>
      <c r="C6" s="689"/>
      <c r="D6" s="689"/>
      <c r="E6" s="689"/>
      <c r="F6" s="689"/>
      <c r="G6" s="689"/>
      <c r="H6" s="689"/>
      <c r="I6" s="690"/>
      <c r="J6" s="54"/>
      <c r="K6" s="1"/>
      <c r="L6" s="1"/>
    </row>
    <row r="7" spans="1:18" ht="12.75" customHeight="1" x14ac:dyDescent="0.25">
      <c r="B7" s="110"/>
      <c r="C7" s="62"/>
      <c r="D7" s="62"/>
      <c r="E7" s="62"/>
      <c r="F7" s="62"/>
      <c r="G7" s="62"/>
      <c r="H7" s="62"/>
      <c r="I7" s="63"/>
      <c r="J7" s="55"/>
      <c r="K7" s="1"/>
      <c r="L7" s="1"/>
    </row>
    <row r="8" spans="1:18" ht="42" customHeight="1" thickBot="1" x14ac:dyDescent="0.3">
      <c r="B8" s="691" t="s">
        <v>56</v>
      </c>
      <c r="C8" s="692"/>
      <c r="D8" s="692"/>
      <c r="E8" s="692"/>
      <c r="F8" s="692"/>
      <c r="G8" s="692"/>
      <c r="H8" s="692"/>
      <c r="I8" s="693"/>
    </row>
    <row r="9" spans="1:18" ht="21.75" customHeight="1" x14ac:dyDescent="0.25">
      <c r="B9" s="682" t="e">
        <f xml:space="preserve"> IF(#REF!="Personal","This section is not required for Personal, proceed to results section below.",IF(#REF!="Please enter at least 12 months of deposits", "During the most recent TBD months…", "During the most recent "&amp;#REF!&amp; " months…"))</f>
        <v>#REF!</v>
      </c>
      <c r="C9" s="683"/>
      <c r="D9" s="683"/>
      <c r="E9" s="683"/>
      <c r="F9" s="683"/>
      <c r="G9" s="683"/>
      <c r="H9" s="683"/>
      <c r="I9" s="684"/>
      <c r="J9" s="1"/>
    </row>
    <row r="10" spans="1:18" ht="29.25" customHeight="1" x14ac:dyDescent="0.25">
      <c r="B10" s="685"/>
      <c r="C10" s="686"/>
      <c r="D10" s="686"/>
      <c r="E10" s="686"/>
      <c r="F10" s="686"/>
      <c r="G10" s="686"/>
      <c r="H10" s="686"/>
      <c r="I10" s="687"/>
      <c r="J10" s="80"/>
      <c r="K10" s="81"/>
      <c r="L10" s="1"/>
    </row>
    <row r="11" spans="1:18" ht="8.65" customHeight="1" x14ac:dyDescent="0.3">
      <c r="B11" s="19"/>
      <c r="C11" s="31"/>
      <c r="D11" s="31"/>
      <c r="E11" s="1"/>
      <c r="F11" s="32"/>
      <c r="G11" s="1"/>
      <c r="H11" s="4"/>
      <c r="I11" s="28"/>
      <c r="J11" s="80"/>
      <c r="K11" s="81"/>
      <c r="L11" s="1"/>
    </row>
    <row r="12" spans="1:18" ht="9" customHeight="1" x14ac:dyDescent="0.25">
      <c r="B12" s="694" t="s">
        <v>38</v>
      </c>
      <c r="C12" s="695"/>
      <c r="D12" s="695"/>
      <c r="E12" s="695"/>
      <c r="F12" s="695"/>
      <c r="G12" s="1"/>
      <c r="H12" s="1"/>
      <c r="I12" s="11"/>
      <c r="J12" s="80"/>
      <c r="K12" s="81"/>
      <c r="P12" s="55"/>
      <c r="Q12" s="1"/>
      <c r="R12" s="1"/>
    </row>
    <row r="13" spans="1:18" ht="32.25" customHeight="1" x14ac:dyDescent="0.25">
      <c r="B13" s="694"/>
      <c r="C13" s="695"/>
      <c r="D13" s="695"/>
      <c r="E13" s="695"/>
      <c r="F13" s="695"/>
      <c r="G13" s="96"/>
      <c r="H13" s="33"/>
      <c r="I13" s="49"/>
      <c r="J13" s="80"/>
      <c r="K13" s="81"/>
      <c r="O13" s="1"/>
      <c r="P13" s="111"/>
      <c r="Q13" s="39" t="e">
        <f>IF(BT="","",IF(BT="Personal","N/A",IF((OR(G13&lt;1,AMD&lt;1)),"N/A",IF(ABS(AMD-($G$13/12))&lt;=0.1*($G$13/12),"YES","NO"))))</f>
        <v>#REF!</v>
      </c>
      <c r="R13" s="39" t="e">
        <f>IF(BT="","",IF(BT="Personal","N/A",IF((OR(H13&lt;1,AMD&lt;1)),"N/A",IF(ABS(AMD-($G$13/12))&lt;=0.1*($G$13/12),"YES","NO"))))</f>
        <v>#REF!</v>
      </c>
    </row>
    <row r="14" spans="1:18" ht="27" customHeight="1" x14ac:dyDescent="0.3">
      <c r="B14" s="711" t="s">
        <v>52</v>
      </c>
      <c r="C14" s="712"/>
      <c r="D14" s="712"/>
      <c r="E14" s="712"/>
      <c r="F14" s="712"/>
      <c r="G14" s="5"/>
      <c r="H14" s="33"/>
      <c r="I14" s="49"/>
      <c r="P14" s="111"/>
      <c r="Q14" s="34" t="e">
        <f>IF(BT="","",IF(BT="Business","N/A",IF((OR(G13&lt;1,AMD&lt;1)),"N/A",IF(ABS(AMD-$H$50)&lt;=0.1*H50,"YES", "NO"))))</f>
        <v>#REF!</v>
      </c>
      <c r="R14" s="34" t="e">
        <f>IF(BT="","",IF(BT="Business","N/A",IF((OR(H13&lt;1,AMD&lt;1)),"N/A",IF(ABS(AMD-$H$50)&lt;=0.1*#REF!,"YES", "NO"))))</f>
        <v>#REF!</v>
      </c>
    </row>
    <row r="15" spans="1:18" ht="18.75" x14ac:dyDescent="0.3">
      <c r="B15" s="9"/>
      <c r="C15" s="1"/>
      <c r="D15" s="719" t="s">
        <v>0</v>
      </c>
      <c r="E15" s="719"/>
      <c r="F15" s="98"/>
      <c r="G15" s="93"/>
      <c r="H15" s="33"/>
      <c r="I15" s="49"/>
      <c r="J15" s="717" t="e">
        <f>IF(AND(OR(#REF!="Sells Goods",#REF!= "Both"),OR(G15="", G15&lt;1)),"Your borrower sells goods, please enter COGS to the left!","")</f>
        <v>#REF!</v>
      </c>
      <c r="K15" s="718"/>
      <c r="L15" s="718"/>
      <c r="P15" s="111"/>
      <c r="Q15" s="34"/>
      <c r="R15" s="34"/>
    </row>
    <row r="16" spans="1:18" ht="26.25" customHeight="1" x14ac:dyDescent="0.3">
      <c r="B16" s="20"/>
      <c r="C16" s="1"/>
      <c r="D16" s="720" t="s">
        <v>1</v>
      </c>
      <c r="E16" s="720"/>
      <c r="F16" s="97"/>
      <c r="G16" s="93"/>
      <c r="H16" s="33"/>
      <c r="I16" s="49"/>
      <c r="J16" s="715" t="e">
        <f>IF(AND(#REF!="Yes",OR(G16="", G16&lt;1)),"Your borrower has employees, please enter wages to the left!","")</f>
        <v>#REF!</v>
      </c>
      <c r="K16" s="716"/>
      <c r="L16" s="716"/>
      <c r="P16" s="51"/>
      <c r="Q16" s="1"/>
      <c r="R16" s="1"/>
    </row>
    <row r="17" spans="1:14" ht="20.25" customHeight="1" x14ac:dyDescent="0.3">
      <c r="B17" s="20"/>
      <c r="C17" s="1"/>
      <c r="D17" s="721" t="s">
        <v>33</v>
      </c>
      <c r="E17" s="722"/>
      <c r="F17" s="98"/>
      <c r="G17" s="93"/>
      <c r="H17" s="33"/>
      <c r="I17" s="49"/>
      <c r="J17" s="713" t="e">
        <f>IF(AND(#REF!="Yes",OR(G17="", G17&lt;1)),"Your borrower leases space, please enter rent to the left","")</f>
        <v>#REF!</v>
      </c>
      <c r="K17" s="714"/>
      <c r="L17" s="714"/>
    </row>
    <row r="18" spans="1:14" ht="18.75" x14ac:dyDescent="0.3">
      <c r="B18" s="20"/>
      <c r="C18" s="1"/>
      <c r="D18" s="709" t="s">
        <v>39</v>
      </c>
      <c r="E18" s="710"/>
      <c r="F18" s="97"/>
      <c r="G18" s="93"/>
      <c r="H18" s="33"/>
      <c r="I18" s="49"/>
      <c r="J18" s="71"/>
      <c r="K18" s="71"/>
    </row>
    <row r="19" spans="1:14" ht="18.75" x14ac:dyDescent="0.3">
      <c r="B19" s="20"/>
      <c r="C19" s="25"/>
      <c r="D19" s="25" t="s">
        <v>5</v>
      </c>
      <c r="E19" s="29"/>
      <c r="F19" s="97"/>
      <c r="G19" s="94"/>
      <c r="H19" s="33"/>
      <c r="I19" s="49"/>
      <c r="J19" s="64"/>
      <c r="K19" s="64"/>
    </row>
    <row r="20" spans="1:14" ht="18.75" x14ac:dyDescent="0.3">
      <c r="B20" s="20"/>
      <c r="C20" s="25"/>
      <c r="D20" s="25" t="s">
        <v>5</v>
      </c>
      <c r="E20" s="29"/>
      <c r="F20" s="97"/>
      <c r="G20" s="94"/>
      <c r="H20" s="33"/>
      <c r="I20" s="49"/>
      <c r="J20" s="50"/>
      <c r="K20" s="1"/>
      <c r="L20" s="1"/>
    </row>
    <row r="21" spans="1:14" ht="18.75" x14ac:dyDescent="0.3">
      <c r="B21" s="20"/>
      <c r="C21" s="25"/>
      <c r="D21" s="25" t="s">
        <v>5</v>
      </c>
      <c r="E21" s="29"/>
      <c r="F21" s="97"/>
      <c r="G21" s="94"/>
      <c r="H21" s="33"/>
      <c r="I21" s="49"/>
      <c r="J21" s="50"/>
      <c r="K21" s="1"/>
      <c r="L21" s="1"/>
    </row>
    <row r="22" spans="1:14" ht="18.75" x14ac:dyDescent="0.3">
      <c r="B22" s="20"/>
      <c r="C22" s="25"/>
      <c r="D22" s="25" t="s">
        <v>5</v>
      </c>
      <c r="E22" s="29"/>
      <c r="F22" s="97"/>
      <c r="G22" s="94"/>
      <c r="H22" s="33"/>
      <c r="I22" s="49"/>
      <c r="J22" s="50"/>
      <c r="K22" s="1"/>
      <c r="L22" s="1"/>
    </row>
    <row r="23" spans="1:14" ht="21.75" customHeight="1" x14ac:dyDescent="0.25">
      <c r="B23" s="9"/>
      <c r="C23" s="705" t="s">
        <v>7</v>
      </c>
      <c r="D23" s="705"/>
      <c r="E23" s="705"/>
      <c r="F23" s="705"/>
      <c r="G23" s="95">
        <f>SUM(G15:G22)</f>
        <v>0</v>
      </c>
      <c r="H23" s="33"/>
      <c r="I23" s="49"/>
      <c r="J23" s="50"/>
      <c r="K23" s="1"/>
      <c r="L23" s="1"/>
    </row>
    <row r="24" spans="1:14" ht="7.5" customHeight="1" x14ac:dyDescent="0.25">
      <c r="B24" s="9"/>
      <c r="C24" s="99"/>
      <c r="D24" s="99"/>
      <c r="E24" s="99"/>
      <c r="F24" s="99"/>
      <c r="G24" s="5"/>
      <c r="H24" s="33"/>
      <c r="I24" s="49"/>
      <c r="J24" s="50"/>
      <c r="K24" s="1"/>
      <c r="L24" s="1"/>
    </row>
    <row r="25" spans="1:14" ht="24" customHeight="1" x14ac:dyDescent="0.25">
      <c r="A25" s="11"/>
      <c r="B25" s="9"/>
      <c r="C25" s="99"/>
      <c r="D25" s="99"/>
      <c r="E25" s="99" t="s">
        <v>25</v>
      </c>
      <c r="F25" s="99"/>
      <c r="G25" s="92">
        <f>G13-G23</f>
        <v>0</v>
      </c>
      <c r="H25" s="33"/>
      <c r="I25" s="49"/>
      <c r="J25" s="50"/>
      <c r="K25" s="1"/>
      <c r="L25" s="1"/>
    </row>
    <row r="26" spans="1:14" ht="4.5" customHeight="1" x14ac:dyDescent="0.25">
      <c r="B26" s="9"/>
      <c r="C26" s="112"/>
      <c r="D26" s="112"/>
      <c r="E26" s="112"/>
      <c r="F26" s="112"/>
      <c r="G26" s="113"/>
      <c r="H26" s="33"/>
      <c r="I26" s="49"/>
      <c r="J26" s="50"/>
      <c r="K26" s="1"/>
      <c r="L26" s="1"/>
    </row>
    <row r="27" spans="1:14" ht="24" customHeight="1" x14ac:dyDescent="0.25">
      <c r="A27" s="11"/>
      <c r="B27" s="9"/>
      <c r="C27" s="99"/>
      <c r="D27" s="99"/>
      <c r="E27" s="99" t="s">
        <v>36</v>
      </c>
      <c r="F27" s="99"/>
      <c r="G27" s="92" t="e">
        <f>G25*(#REF!)</f>
        <v>#REF!</v>
      </c>
      <c r="H27" s="33"/>
      <c r="I27" s="49"/>
      <c r="J27" s="50"/>
      <c r="K27" s="1"/>
      <c r="L27" s="1"/>
      <c r="N27" s="105"/>
    </row>
    <row r="28" spans="1:14" ht="21.75" customHeight="1" x14ac:dyDescent="0.25">
      <c r="B28" s="9"/>
      <c r="C28" s="116"/>
      <c r="D28" s="116"/>
      <c r="E28" s="116"/>
      <c r="F28" s="116"/>
      <c r="G28" s="5"/>
      <c r="H28" s="33"/>
      <c r="I28" s="30"/>
      <c r="J28" s="40"/>
      <c r="K28" s="1"/>
      <c r="L28" s="1"/>
    </row>
    <row r="29" spans="1:14" ht="18.75" customHeight="1" x14ac:dyDescent="0.3">
      <c r="B29" s="9"/>
      <c r="C29" s="31"/>
      <c r="D29" s="31"/>
      <c r="E29" s="31"/>
      <c r="F29" s="31"/>
      <c r="G29" s="5"/>
      <c r="H29" s="3"/>
      <c r="I29" s="49"/>
      <c r="J29" s="60"/>
      <c r="K29" s="60"/>
      <c r="L29" s="60"/>
    </row>
    <row r="30" spans="1:14" ht="18.75" customHeight="1" thickBot="1" x14ac:dyDescent="0.35">
      <c r="B30" s="706" t="s">
        <v>50</v>
      </c>
      <c r="C30" s="707"/>
      <c r="D30" s="707"/>
      <c r="E30" s="36"/>
      <c r="F30" s="36"/>
      <c r="G30" s="36"/>
      <c r="H30" s="36"/>
      <c r="I30" s="49"/>
      <c r="J30" s="60"/>
      <c r="K30" s="60"/>
      <c r="L30" s="60"/>
    </row>
    <row r="31" spans="1:14" ht="18.75" customHeight="1" thickBot="1" x14ac:dyDescent="0.35">
      <c r="B31" s="16"/>
      <c r="C31" s="36"/>
      <c r="D31" s="36"/>
      <c r="E31" s="36"/>
      <c r="F31" s="36"/>
      <c r="G31" s="37"/>
      <c r="H31" s="38"/>
      <c r="I31" s="52"/>
      <c r="J31" s="60"/>
      <c r="K31" s="60"/>
      <c r="L31" s="60"/>
    </row>
    <row r="32" spans="1:14" ht="9.75" customHeight="1" x14ac:dyDescent="0.3">
      <c r="B32" s="26"/>
      <c r="C32" s="27"/>
      <c r="D32" s="27"/>
      <c r="E32" s="27"/>
      <c r="F32" s="27"/>
      <c r="G32" s="27"/>
      <c r="H32" s="41"/>
      <c r="I32" s="77"/>
      <c r="J32" s="50"/>
      <c r="K32" s="1"/>
      <c r="L32" s="1"/>
    </row>
    <row r="33" spans="2:19" ht="21.75" customHeight="1" x14ac:dyDescent="0.3">
      <c r="B33" s="88"/>
      <c r="C33" s="672" t="e">
        <f>IF(#REF!="Business", IF(G23="0","Please enter expenses for the business above.", "The business' expense ratio is "&amp;(ROUND((((IFERROR((G13-(G13-G23))/G13,0))*100)),0))&amp;"%."), "")</f>
        <v>#REF!</v>
      </c>
      <c r="D33" s="672"/>
      <c r="E33" s="672"/>
      <c r="F33" s="672"/>
      <c r="G33" s="672"/>
      <c r="H33" s="35"/>
      <c r="I33" s="49"/>
      <c r="J33" s="723"/>
      <c r="K33" s="723"/>
    </row>
    <row r="34" spans="2:19" ht="6.75" customHeight="1" x14ac:dyDescent="0.3">
      <c r="B34" s="9"/>
      <c r="C34" s="31"/>
      <c r="D34" s="31"/>
      <c r="E34" s="31"/>
      <c r="F34" s="31"/>
      <c r="G34" s="5"/>
      <c r="H34" s="35"/>
      <c r="I34" s="49"/>
      <c r="J34" s="723"/>
      <c r="K34" s="723"/>
    </row>
    <row r="35" spans="2:19" ht="36" customHeight="1" x14ac:dyDescent="0.3">
      <c r="B35" s="9"/>
      <c r="C35" s="671" t="e">
        <f>IF(#REF! ="Business", "Please describe the business and comment why the expense ratio is deemed reasonable:", "Please describe the business")</f>
        <v>#REF!</v>
      </c>
      <c r="D35" s="671"/>
      <c r="E35" s="671"/>
      <c r="F35" s="671"/>
      <c r="G35" s="671"/>
      <c r="H35" s="35"/>
      <c r="I35" s="49"/>
      <c r="J35" s="723"/>
      <c r="K35" s="723"/>
    </row>
    <row r="36" spans="2:19" ht="21.75" customHeight="1" x14ac:dyDescent="0.25">
      <c r="B36" s="9"/>
      <c r="C36" s="696"/>
      <c r="D36" s="697"/>
      <c r="E36" s="697"/>
      <c r="F36" s="697"/>
      <c r="G36" s="698"/>
      <c r="H36" s="35"/>
      <c r="I36" s="49"/>
      <c r="J36" s="723"/>
      <c r="K36" s="723"/>
    </row>
    <row r="37" spans="2:19" ht="21.75" customHeight="1" x14ac:dyDescent="0.25">
      <c r="B37" s="9"/>
      <c r="C37" s="699"/>
      <c r="D37" s="700"/>
      <c r="E37" s="700"/>
      <c r="F37" s="700"/>
      <c r="G37" s="701"/>
      <c r="H37" s="35"/>
      <c r="I37" s="49"/>
      <c r="J37" s="723"/>
      <c r="K37" s="723"/>
    </row>
    <row r="38" spans="2:19" ht="21.75" customHeight="1" x14ac:dyDescent="0.25">
      <c r="B38" s="9"/>
      <c r="C38" s="699"/>
      <c r="D38" s="700"/>
      <c r="E38" s="700"/>
      <c r="F38" s="700"/>
      <c r="G38" s="701"/>
      <c r="H38" s="35"/>
      <c r="I38" s="49"/>
      <c r="J38" s="723"/>
      <c r="K38" s="723"/>
    </row>
    <row r="39" spans="2:19" ht="21.75" customHeight="1" x14ac:dyDescent="0.25">
      <c r="B39" s="9"/>
      <c r="C39" s="702"/>
      <c r="D39" s="703"/>
      <c r="E39" s="703"/>
      <c r="F39" s="703"/>
      <c r="G39" s="704"/>
      <c r="H39" s="35"/>
      <c r="I39" s="49"/>
      <c r="J39" s="723"/>
      <c r="K39" s="723"/>
    </row>
    <row r="40" spans="2:19" ht="18.75" customHeight="1" thickBot="1" x14ac:dyDescent="0.35">
      <c r="B40" s="16"/>
      <c r="C40" s="36"/>
      <c r="D40" s="36"/>
      <c r="E40" s="36"/>
      <c r="F40" s="36"/>
      <c r="G40" s="37"/>
      <c r="H40" s="38"/>
      <c r="I40" s="52"/>
      <c r="J40" s="60"/>
      <c r="K40" s="60"/>
      <c r="L40" s="60"/>
    </row>
    <row r="41" spans="2:19" ht="21" x14ac:dyDescent="0.3">
      <c r="B41" s="673" t="s">
        <v>21</v>
      </c>
      <c r="C41" s="674"/>
      <c r="D41" s="674"/>
      <c r="E41" s="674"/>
      <c r="F41" s="674"/>
      <c r="G41" s="674"/>
      <c r="H41" s="674"/>
      <c r="I41" s="675"/>
      <c r="J41" s="2" t="s">
        <v>4</v>
      </c>
      <c r="K41" s="7"/>
      <c r="L41" s="7"/>
      <c r="M41" s="7"/>
      <c r="N41" s="7"/>
      <c r="O41" s="7"/>
      <c r="P41" s="7"/>
      <c r="Q41" s="7"/>
      <c r="R41" s="7"/>
      <c r="S41" s="7"/>
    </row>
    <row r="42" spans="2:19" ht="7.5" customHeight="1" x14ac:dyDescent="0.3">
      <c r="B42" s="118"/>
      <c r="C42" s="117"/>
      <c r="D42" s="117"/>
      <c r="E42" s="117"/>
      <c r="F42" s="117"/>
      <c r="G42" s="117"/>
      <c r="H42" s="117"/>
      <c r="I42" s="119"/>
      <c r="K42" s="7"/>
      <c r="L42" s="7"/>
      <c r="M42" s="7"/>
      <c r="N42" s="7"/>
      <c r="O42" s="7"/>
      <c r="P42" s="7"/>
      <c r="Q42" s="7"/>
      <c r="R42" s="7"/>
      <c r="S42" s="7"/>
    </row>
    <row r="43" spans="2:19" ht="21" x14ac:dyDescent="0.3">
      <c r="B43" s="118"/>
      <c r="C43" s="124" t="s">
        <v>57</v>
      </c>
      <c r="D43" s="117"/>
      <c r="F43" s="117"/>
      <c r="G43" s="123" t="str">
        <f>IFERROR(#REF!,"TBD")</f>
        <v>TBD</v>
      </c>
      <c r="H43" s="117"/>
      <c r="I43" s="119"/>
      <c r="K43" s="7"/>
      <c r="L43" s="7"/>
      <c r="M43" s="7"/>
      <c r="N43" s="7"/>
      <c r="O43" s="7"/>
      <c r="P43" s="7"/>
      <c r="Q43" s="7"/>
      <c r="R43" s="7"/>
      <c r="S43" s="7"/>
    </row>
    <row r="44" spans="2:19" ht="6.75" customHeight="1" x14ac:dyDescent="0.3">
      <c r="B44" s="118"/>
      <c r="C44" s="124"/>
      <c r="D44" s="117"/>
      <c r="E44" s="117"/>
      <c r="F44" s="117"/>
      <c r="G44" s="117"/>
      <c r="H44" s="117"/>
      <c r="I44" s="119"/>
      <c r="K44" s="7"/>
      <c r="L44" s="7"/>
      <c r="M44" s="7"/>
      <c r="N44" s="7"/>
      <c r="O44" s="7"/>
      <c r="P44" s="7"/>
      <c r="Q44" s="7"/>
      <c r="R44" s="7"/>
      <c r="S44" s="7"/>
    </row>
    <row r="45" spans="2:19" ht="21" x14ac:dyDescent="0.3">
      <c r="B45" s="118"/>
      <c r="C45" s="124" t="s">
        <v>54</v>
      </c>
      <c r="D45" s="117"/>
      <c r="F45" s="117"/>
      <c r="G45" s="123" t="str">
        <f>IFERROR(((#REF!+#REF!)/MosReq)*Ownership,"TBD")</f>
        <v>TBD</v>
      </c>
      <c r="H45" s="117"/>
      <c r="I45" s="119"/>
      <c r="K45" s="7"/>
      <c r="L45" s="7"/>
      <c r="M45" s="7"/>
      <c r="N45" s="7"/>
      <c r="O45" s="7"/>
      <c r="P45" s="7"/>
      <c r="Q45" s="7"/>
      <c r="R45" s="7"/>
      <c r="S45" s="7"/>
    </row>
    <row r="46" spans="2:19" ht="6.75" customHeight="1" x14ac:dyDescent="0.3">
      <c r="B46" s="118"/>
      <c r="C46" s="124"/>
      <c r="D46" s="117"/>
      <c r="E46" s="117"/>
      <c r="F46" s="117"/>
      <c r="G46" s="117"/>
      <c r="H46" s="117"/>
      <c r="I46" s="119"/>
      <c r="K46" s="7"/>
      <c r="L46" s="7"/>
      <c r="M46" s="7"/>
      <c r="N46" s="7"/>
      <c r="O46" s="7"/>
      <c r="P46" s="7"/>
      <c r="Q46" s="7"/>
      <c r="R46" s="7"/>
      <c r="S46" s="7"/>
    </row>
    <row r="47" spans="2:19" ht="21" x14ac:dyDescent="0.3">
      <c r="B47" s="118"/>
      <c r="C47" s="124" t="s">
        <v>55</v>
      </c>
      <c r="D47" s="117"/>
      <c r="F47" s="117"/>
      <c r="G47" s="123" t="str">
        <f>IFERROR(IF(BT="Personal","N/A",G27/MosReq),"TBD")</f>
        <v>TBD</v>
      </c>
      <c r="H47" s="117"/>
      <c r="I47" s="119"/>
      <c r="K47" s="7"/>
      <c r="L47" s="7"/>
      <c r="M47" s="7"/>
      <c r="N47" s="7"/>
      <c r="O47" s="7"/>
      <c r="P47" s="7"/>
      <c r="Q47" s="7"/>
      <c r="R47" s="7"/>
      <c r="S47" s="7"/>
    </row>
    <row r="48" spans="2:19" ht="21.75" thickBot="1" x14ac:dyDescent="0.35">
      <c r="B48" s="120"/>
      <c r="C48" s="121"/>
      <c r="D48" s="121"/>
      <c r="E48" s="121"/>
      <c r="F48" s="121"/>
      <c r="G48" s="121"/>
      <c r="H48" s="121"/>
      <c r="I48" s="122"/>
      <c r="K48" s="7"/>
      <c r="L48" s="7"/>
      <c r="M48" s="7"/>
      <c r="N48" s="7"/>
      <c r="O48" s="7"/>
      <c r="P48" s="7"/>
      <c r="Q48" s="7"/>
      <c r="R48" s="7"/>
      <c r="S48" s="7"/>
    </row>
    <row r="49" spans="2:19" ht="40.5" customHeight="1" thickBot="1" x14ac:dyDescent="0.35">
      <c r="B49" s="724" t="s">
        <v>43</v>
      </c>
      <c r="C49" s="725"/>
      <c r="D49" s="724" t="s">
        <v>20</v>
      </c>
      <c r="E49" s="725"/>
      <c r="F49" s="744" t="s">
        <v>40</v>
      </c>
      <c r="G49" s="745"/>
      <c r="H49" s="745"/>
      <c r="I49" s="746"/>
      <c r="K49" s="7"/>
      <c r="L49" s="7"/>
      <c r="M49" s="7"/>
      <c r="N49" s="7"/>
      <c r="O49" s="7"/>
      <c r="P49" s="7"/>
      <c r="Q49" s="7"/>
      <c r="R49" s="7"/>
      <c r="S49" s="7"/>
    </row>
    <row r="50" spans="2:19" ht="33.75" customHeight="1" x14ac:dyDescent="0.3">
      <c r="B50" s="726" t="e">
        <f>IF(#REF!="Personal","Qualifying income is the lesser of income from initial 1003 or average monthly deposits.",IF(ISERROR(IF(#REF!="Business","Average monthly bank statement deposits "&amp;"("&amp;DOLLAR(#REF!,0)&amp;")"&amp;" must be within 10% of gross monthly income ("&amp;DOLLAR('STEP 3 - Income Analysis'!G13/#REF!,0)&amp;")",IF(#REF!="Personal","Average monthly bank statement deposits ("&amp;DOLLAR(#REF!,0)&amp;") must be within 10% of average monthly net income ("&amp;DOLLAR('STEP 3 - Income Analysis'!G27/#REF!,0)&amp;")","TBD"))),"TBD",IF(#REF!="Business","Average monthly bank statement deposits "&amp;"("&amp;DOLLAR(#REF!,0)&amp;")"&amp;" must be within 10% of gross monthly income ("&amp;DOLLAR('STEP 3 - Income Analysis'!G13/#REF!,0)&amp;")",IF(#REF!="Personal","Qualifying income will be the lower of the average monthly bank statement deposits ("&amp;DOLLAR(#REF!,0)&amp;") or the income from initial 1003 ("&amp;DOLLAR(#REF!,0)&amp;")","TBD"))))</f>
        <v>#REF!</v>
      </c>
      <c r="C50" s="727"/>
      <c r="D50" s="732" t="e">
        <f>IF(#REF!="Personal","Yes",IF(#REF!="Business",VLOOKUP(Admin!H4,Admin!$J$3:$K$5,2,0),VLOOKUP(Admin!I4,Admin!$J$3:$K$5,2,0)))</f>
        <v>#REF!</v>
      </c>
      <c r="E50" s="733"/>
      <c r="F50" s="738" t="e">
        <f>IF(IF(#REF!="Business",MIN('STEP 3 - Income Analysis'!G43,'STEP 3 - Income Analysis'!G47),MIN('STEP 3 - Income Analysis'!G43,'STEP 3 - Income Analysis'!G45))=0,"TBD",IF(#REF!="Business",MIN('STEP 3 - Income Analysis'!G43,'STEP 3 - Income Analysis'!G47),MIN('STEP 3 - Income Analysis'!G43,'STEP 3 - Income Analysis'!G45)))</f>
        <v>#REF!</v>
      </c>
      <c r="G50" s="738"/>
      <c r="H50" s="738"/>
      <c r="I50" s="739"/>
      <c r="K50" s="7"/>
      <c r="L50" s="7"/>
      <c r="M50" s="7"/>
      <c r="N50" s="7"/>
      <c r="O50" s="7"/>
      <c r="P50" s="7"/>
      <c r="Q50" s="7"/>
      <c r="R50" s="7"/>
      <c r="S50" s="7"/>
    </row>
    <row r="51" spans="2:19" ht="14.25" customHeight="1" x14ac:dyDescent="0.3">
      <c r="B51" s="728"/>
      <c r="C51" s="729"/>
      <c r="D51" s="734"/>
      <c r="E51" s="735"/>
      <c r="F51" s="740"/>
      <c r="G51" s="740"/>
      <c r="H51" s="740"/>
      <c r="I51" s="741"/>
      <c r="K51" s="7"/>
      <c r="L51" s="7"/>
      <c r="M51" s="7"/>
      <c r="N51" s="7"/>
      <c r="O51" s="7"/>
      <c r="P51" s="7"/>
      <c r="Q51" s="7"/>
      <c r="R51" s="7"/>
      <c r="S51" s="7"/>
    </row>
    <row r="52" spans="2:19" ht="18" customHeight="1" x14ac:dyDescent="0.3">
      <c r="B52" s="728"/>
      <c r="C52" s="729"/>
      <c r="D52" s="734"/>
      <c r="E52" s="735"/>
      <c r="F52" s="740"/>
      <c r="G52" s="740"/>
      <c r="H52" s="740"/>
      <c r="I52" s="741"/>
      <c r="K52" s="708"/>
      <c r="L52" s="708"/>
      <c r="M52" s="708"/>
      <c r="N52" s="7"/>
      <c r="O52" s="7"/>
      <c r="P52" s="7"/>
      <c r="Q52" s="7"/>
      <c r="R52" s="7"/>
      <c r="S52" s="7"/>
    </row>
    <row r="53" spans="2:19" ht="24" customHeight="1" x14ac:dyDescent="0.3">
      <c r="B53" s="728"/>
      <c r="C53" s="729"/>
      <c r="D53" s="734"/>
      <c r="E53" s="735"/>
      <c r="F53" s="740"/>
      <c r="G53" s="740"/>
      <c r="H53" s="740"/>
      <c r="I53" s="741"/>
      <c r="K53" s="708"/>
      <c r="L53" s="708"/>
      <c r="M53" s="708"/>
      <c r="N53" s="7"/>
      <c r="O53" s="7"/>
      <c r="P53" s="7"/>
      <c r="Q53" s="7"/>
      <c r="R53" s="7"/>
      <c r="S53" s="7"/>
    </row>
    <row r="54" spans="2:19" ht="24" customHeight="1" x14ac:dyDescent="0.3">
      <c r="B54" s="728"/>
      <c r="C54" s="729"/>
      <c r="D54" s="734"/>
      <c r="E54" s="735"/>
      <c r="F54" s="740"/>
      <c r="G54" s="740"/>
      <c r="H54" s="740"/>
      <c r="I54" s="741"/>
      <c r="K54" s="7"/>
      <c r="L54" s="7"/>
      <c r="M54" s="7"/>
      <c r="N54" s="7"/>
      <c r="O54" s="7"/>
      <c r="P54" s="7"/>
      <c r="Q54" s="7"/>
      <c r="R54" s="7"/>
      <c r="S54" s="7"/>
    </row>
    <row r="55" spans="2:19" ht="26.25" customHeight="1" x14ac:dyDescent="0.3">
      <c r="B55" s="728"/>
      <c r="C55" s="729"/>
      <c r="D55" s="734"/>
      <c r="E55" s="735"/>
      <c r="F55" s="740"/>
      <c r="G55" s="740"/>
      <c r="H55" s="740"/>
      <c r="I55" s="741"/>
      <c r="K55" s="7"/>
      <c r="L55" s="7"/>
      <c r="M55" s="7"/>
      <c r="N55" s="7"/>
      <c r="O55" s="7"/>
      <c r="P55" s="7"/>
      <c r="Q55" s="7"/>
      <c r="R55" s="7"/>
      <c r="S55" s="7"/>
    </row>
    <row r="56" spans="2:19" ht="38.25" customHeight="1" thickBot="1" x14ac:dyDescent="0.35">
      <c r="B56" s="730"/>
      <c r="C56" s="731"/>
      <c r="D56" s="736"/>
      <c r="E56" s="737"/>
      <c r="F56" s="742"/>
      <c r="G56" s="742"/>
      <c r="H56" s="742"/>
      <c r="I56" s="743"/>
      <c r="K56" s="7"/>
      <c r="L56" s="7"/>
      <c r="M56" s="7"/>
      <c r="N56" s="7"/>
      <c r="O56" s="7"/>
      <c r="P56" s="7"/>
      <c r="Q56" s="7"/>
      <c r="R56" s="7"/>
      <c r="S56" s="7"/>
    </row>
    <row r="58" spans="2:19" ht="15" customHeight="1" x14ac:dyDescent="0.25">
      <c r="B58" s="670" t="s">
        <v>53</v>
      </c>
      <c r="C58" s="670"/>
      <c r="D58" s="670"/>
      <c r="E58" s="670"/>
      <c r="F58" s="670"/>
      <c r="G58" s="670"/>
      <c r="H58" s="670"/>
      <c r="I58" s="670"/>
      <c r="J58" s="670"/>
      <c r="K58" s="670"/>
    </row>
    <row r="59" spans="2:19" ht="118.5" customHeight="1" x14ac:dyDescent="0.25">
      <c r="B59" s="670"/>
      <c r="C59" s="670"/>
      <c r="D59" s="670"/>
      <c r="E59" s="670"/>
      <c r="F59" s="670"/>
      <c r="G59" s="670"/>
      <c r="H59" s="670"/>
      <c r="I59" s="670"/>
      <c r="J59" s="670"/>
      <c r="K59" s="670"/>
    </row>
    <row r="60" spans="2:19" ht="15" customHeight="1" x14ac:dyDescent="0.25"/>
    <row r="61" spans="2:19" ht="15" customHeight="1" x14ac:dyDescent="0.25"/>
    <row r="62" spans="2:19" ht="15" customHeight="1" x14ac:dyDescent="0.25"/>
    <row r="63" spans="2:19" ht="15.75" customHeight="1" x14ac:dyDescent="0.25"/>
  </sheetData>
  <sheetProtection selectLockedCells="1"/>
  <mergeCells count="28">
    <mergeCell ref="J33:K39"/>
    <mergeCell ref="B49:C49"/>
    <mergeCell ref="B50:C56"/>
    <mergeCell ref="D49:E49"/>
    <mergeCell ref="D50:E56"/>
    <mergeCell ref="F50:I56"/>
    <mergeCell ref="F49:I49"/>
    <mergeCell ref="J16:L16"/>
    <mergeCell ref="J15:L15"/>
    <mergeCell ref="D15:E15"/>
    <mergeCell ref="D16:E16"/>
    <mergeCell ref="D17:E17"/>
    <mergeCell ref="B58:K59"/>
    <mergeCell ref="C35:G35"/>
    <mergeCell ref="C33:G33"/>
    <mergeCell ref="B41:I41"/>
    <mergeCell ref="B4:I5"/>
    <mergeCell ref="B9:I10"/>
    <mergeCell ref="B6:I6"/>
    <mergeCell ref="B8:I8"/>
    <mergeCell ref="B12:F13"/>
    <mergeCell ref="C36:G39"/>
    <mergeCell ref="C23:F23"/>
    <mergeCell ref="B30:D30"/>
    <mergeCell ref="K52:M53"/>
    <mergeCell ref="D18:E18"/>
    <mergeCell ref="B14:F14"/>
    <mergeCell ref="J17:L17"/>
  </mergeCells>
  <conditionalFormatting sqref="B6">
    <cfRule type="expression" dxfId="3" priority="25">
      <formula>$B$6="Please complete Step 1 to determine program requirements (business or personal)."</formula>
    </cfRule>
  </conditionalFormatting>
  <conditionalFormatting sqref="B11:I31">
    <cfRule type="expression" dxfId="2" priority="89">
      <formula>#REF!="Personal"</formula>
    </cfRule>
  </conditionalFormatting>
  <conditionalFormatting sqref="G13:G27 E19:E22">
    <cfRule type="expression" dxfId="1" priority="90">
      <formula>#REF!="Personal"</formula>
    </cfRule>
  </conditionalFormatting>
  <conditionalFormatting sqref="B6:I8">
    <cfRule type="expression" dxfId="0" priority="92">
      <formula>#REF!="Personal"</formula>
    </cfRule>
  </conditionalFormatting>
  <pageMargins left="0.2" right="0.2" top="0.25" bottom="0.25" header="0.3" footer="0.3"/>
  <pageSetup paperSize="5" scale="69" fitToHeight="0" orientation="portrait" r:id="rId1"/>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B2:V42"/>
  <sheetViews>
    <sheetView topLeftCell="A28" zoomScale="85" zoomScaleNormal="85" workbookViewId="0">
      <selection activeCell="E34" sqref="E34"/>
    </sheetView>
  </sheetViews>
  <sheetFormatPr defaultColWidth="9.28515625" defaultRowHeight="14.25" x14ac:dyDescent="0.25"/>
  <cols>
    <col min="1" max="1" width="2.5703125" style="21" customWidth="1"/>
    <col min="2" max="4" width="9.28515625" style="21"/>
    <col min="5" max="5" width="119.42578125" style="21" bestFit="1" customWidth="1"/>
    <col min="6" max="6" width="114" style="21" bestFit="1" customWidth="1"/>
    <col min="7" max="7" width="9.28515625" style="21"/>
    <col min="8" max="11" width="33.42578125" style="21" customWidth="1"/>
    <col min="12" max="12" width="9.28515625" style="21"/>
    <col min="13" max="16" width="6.5703125" style="21" customWidth="1"/>
    <col min="17" max="17" width="7.7109375" style="21" bestFit="1" customWidth="1"/>
    <col min="18" max="18" width="8.5703125" style="21" bestFit="1" customWidth="1"/>
    <col min="19" max="19" width="6.5703125" style="21" customWidth="1"/>
    <col min="20" max="16384" width="9.28515625" style="21"/>
  </cols>
  <sheetData>
    <row r="2" spans="2:18" x14ac:dyDescent="0.25">
      <c r="B2" s="21" t="s">
        <v>8</v>
      </c>
      <c r="C2" s="21" t="s">
        <v>9</v>
      </c>
      <c r="D2" s="21" t="s">
        <v>12</v>
      </c>
      <c r="E2" s="21" t="s">
        <v>13</v>
      </c>
      <c r="F2" s="90" t="s">
        <v>14</v>
      </c>
      <c r="H2" s="21" t="s">
        <v>44</v>
      </c>
      <c r="I2" s="21" t="s">
        <v>45</v>
      </c>
      <c r="J2" s="100"/>
      <c r="K2" s="101" t="s">
        <v>46</v>
      </c>
    </row>
    <row r="3" spans="2:18" ht="99.75" x14ac:dyDescent="0.25">
      <c r="B3" s="21" t="s">
        <v>2</v>
      </c>
      <c r="C3" s="21">
        <v>12</v>
      </c>
      <c r="D3" s="21" t="s">
        <v>10</v>
      </c>
      <c r="E3" s="21" t="s">
        <v>22</v>
      </c>
      <c r="F3" s="89"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H3" s="102" t="e">
        <f>ABS((AMD-'STEP 3 - Income Analysis'!G13/MosReq)/('STEP 3 - Income Analysis'!G13/MosReq))</f>
        <v>#REF!</v>
      </c>
      <c r="I3" s="103" t="e">
        <f>ABS(AMD-'STEP 3 - Income Analysis'!G27/MosReq)/('STEP 3 - Income Analysis'!G27/MosReq)</f>
        <v>#REF!</v>
      </c>
      <c r="J3" s="100" t="s">
        <v>47</v>
      </c>
      <c r="K3" s="89"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M3" s="107"/>
      <c r="N3" s="108"/>
    </row>
    <row r="4" spans="2:18" ht="71.25" x14ac:dyDescent="0.25">
      <c r="B4" s="21" t="s">
        <v>3</v>
      </c>
      <c r="C4" s="21">
        <v>24</v>
      </c>
      <c r="D4" s="21" t="s">
        <v>11</v>
      </c>
      <c r="E4" s="21" t="s">
        <v>23</v>
      </c>
      <c r="F4" s="89"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c r="H4" s="21" t="str">
        <f>IF(ISERROR(IF(H3&lt;10%,"&lt;10%","&gt;10%")),"Error",(IF(H3&lt;10%,"&lt;10%","&gt;10%")))</f>
        <v>Error</v>
      </c>
      <c r="I4" s="21" t="str">
        <f>IF(ISERROR(IF(I3&lt;10%,"&lt;10%","&gt;10%")),"Error",(IF(I3&lt;10%,"&lt;10%","&gt;10%")))</f>
        <v>Error</v>
      </c>
      <c r="J4" s="104" t="s">
        <v>48</v>
      </c>
      <c r="K4" s="89"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2:18" ht="57" x14ac:dyDescent="0.25">
      <c r="E5" s="21" t="s">
        <v>51</v>
      </c>
      <c r="F5" s="89" t="s">
        <v>15</v>
      </c>
      <c r="J5" s="100" t="s">
        <v>49</v>
      </c>
      <c r="K5" s="89" t="s">
        <v>15</v>
      </c>
    </row>
    <row r="7" spans="2:18" x14ac:dyDescent="0.25">
      <c r="P7" s="21" t="s">
        <v>78</v>
      </c>
      <c r="Q7" s="21" t="s">
        <v>79</v>
      </c>
    </row>
    <row r="8" spans="2:18" ht="15" customHeight="1" x14ac:dyDescent="0.25">
      <c r="O8" s="173">
        <v>0</v>
      </c>
      <c r="P8" s="178">
        <v>0.2</v>
      </c>
      <c r="Q8" s="178">
        <v>0.4</v>
      </c>
      <c r="R8" s="178"/>
    </row>
    <row r="9" spans="2:18" ht="15" customHeight="1" x14ac:dyDescent="0.25">
      <c r="D9" s="21" t="s">
        <v>16</v>
      </c>
      <c r="E9" s="21" t="s">
        <v>17</v>
      </c>
      <c r="O9" s="174" t="s">
        <v>65</v>
      </c>
      <c r="P9" s="178">
        <v>0.4</v>
      </c>
      <c r="Q9" s="178">
        <v>0.6</v>
      </c>
      <c r="R9" s="178"/>
    </row>
    <row r="10" spans="2:18" ht="15" customHeight="1" x14ac:dyDescent="0.25">
      <c r="D10" s="23">
        <f>COUNTA(#REF!,#REF!,#REF!)</f>
        <v>3</v>
      </c>
      <c r="E10" s="21" t="s">
        <v>18</v>
      </c>
      <c r="O10" s="173" t="s">
        <v>109</v>
      </c>
      <c r="P10" s="178">
        <v>0.6</v>
      </c>
      <c r="Q10" s="178">
        <v>0.8</v>
      </c>
      <c r="R10" s="178"/>
    </row>
    <row r="11" spans="2:18" ht="14.25" customHeight="1" x14ac:dyDescent="0.25">
      <c r="E11" s="21" t="s">
        <v>19</v>
      </c>
    </row>
    <row r="14" spans="2:18" ht="14.25" customHeight="1" x14ac:dyDescent="0.25">
      <c r="B14" s="21" t="s">
        <v>10</v>
      </c>
    </row>
    <row r="15" spans="2:18" ht="14.25" customHeight="1" x14ac:dyDescent="0.25">
      <c r="B15" s="21" t="s">
        <v>11</v>
      </c>
    </row>
    <row r="18" spans="2:22" ht="14.25" customHeight="1" x14ac:dyDescent="0.25">
      <c r="B18" s="21" t="s">
        <v>26</v>
      </c>
      <c r="E18" s="21" t="s">
        <v>2</v>
      </c>
    </row>
    <row r="19" spans="2:22" ht="14.25" customHeight="1" x14ac:dyDescent="0.25">
      <c r="E19" s="21" t="e">
        <f>IF(AND(#REF!="Yes",#REF! = "No"), "Personal", "")</f>
        <v>#REF!</v>
      </c>
    </row>
    <row r="20" spans="2:22" ht="14.25" customHeight="1" x14ac:dyDescent="0.25">
      <c r="B20" s="21" t="s">
        <v>29</v>
      </c>
    </row>
    <row r="21" spans="2:22" ht="14.25" customHeight="1" x14ac:dyDescent="0.25">
      <c r="B21" s="21" t="s">
        <v>30</v>
      </c>
    </row>
    <row r="22" spans="2:22" ht="14.25" customHeight="1" x14ac:dyDescent="0.25">
      <c r="B22" s="21" t="s">
        <v>42</v>
      </c>
    </row>
    <row r="23" spans="2:22" ht="14.25" customHeight="1" x14ac:dyDescent="0.25">
      <c r="B23" s="21" t="s">
        <v>31</v>
      </c>
    </row>
    <row r="24" spans="2:22" ht="14.25" customHeight="1" x14ac:dyDescent="0.25">
      <c r="B24" s="21" t="s">
        <v>32</v>
      </c>
    </row>
    <row r="27" spans="2:22" x14ac:dyDescent="0.25">
      <c r="B27" s="21" t="s">
        <v>63</v>
      </c>
    </row>
    <row r="28" spans="2:22" x14ac:dyDescent="0.25">
      <c r="B28" s="21" t="s">
        <v>64</v>
      </c>
    </row>
    <row r="30" spans="2:22" ht="15" x14ac:dyDescent="0.25">
      <c r="B30" s="173">
        <v>0</v>
      </c>
    </row>
    <row r="31" spans="2:22" ht="15" x14ac:dyDescent="0.25">
      <c r="B31" s="174" t="s">
        <v>65</v>
      </c>
      <c r="E31" s="175"/>
      <c r="F31" s="175"/>
      <c r="G31" s="175"/>
      <c r="H31" s="175"/>
      <c r="I31" s="175"/>
      <c r="J31" s="175"/>
      <c r="K31" s="175"/>
      <c r="L31" s="175"/>
      <c r="M31" s="175"/>
      <c r="N31" s="175"/>
      <c r="O31" s="175"/>
      <c r="P31" s="175"/>
      <c r="Q31" s="175"/>
      <c r="R31" s="175"/>
      <c r="S31" s="175"/>
      <c r="T31" s="175"/>
      <c r="U31" s="175"/>
      <c r="V31" s="175"/>
    </row>
    <row r="32" spans="2:22" ht="15" x14ac:dyDescent="0.25">
      <c r="B32" s="173" t="s">
        <v>109</v>
      </c>
      <c r="E32" s="175"/>
      <c r="F32" s="175"/>
      <c r="G32" s="175"/>
      <c r="H32" s="175"/>
      <c r="I32" s="175"/>
      <c r="J32" s="175"/>
      <c r="K32" s="175"/>
      <c r="L32" s="175"/>
      <c r="M32" s="175"/>
      <c r="N32" s="175"/>
      <c r="O32" s="175"/>
      <c r="P32" s="175"/>
      <c r="Q32" s="175"/>
      <c r="R32" s="175"/>
      <c r="S32" s="175"/>
      <c r="T32" s="175"/>
      <c r="U32" s="175"/>
      <c r="V32" s="175"/>
    </row>
    <row r="33" spans="5:22" x14ac:dyDescent="0.25">
      <c r="E33" s="175"/>
      <c r="F33" s="175"/>
      <c r="G33" s="175"/>
      <c r="H33" s="175"/>
      <c r="I33" s="175"/>
      <c r="J33" s="175"/>
      <c r="K33" s="175"/>
      <c r="L33" s="175"/>
      <c r="M33" s="175"/>
      <c r="N33" s="175"/>
      <c r="O33" s="175"/>
      <c r="P33" s="175"/>
      <c r="Q33" s="175"/>
      <c r="R33" s="175"/>
      <c r="S33" s="175"/>
      <c r="T33" s="175"/>
      <c r="U33" s="175"/>
      <c r="V33" s="175"/>
    </row>
    <row r="34" spans="5:22" x14ac:dyDescent="0.25">
      <c r="E34" s="175" t="s">
        <v>125</v>
      </c>
      <c r="F34" s="175"/>
      <c r="G34" s="175"/>
      <c r="H34" s="175"/>
      <c r="I34" s="175"/>
      <c r="J34" s="175"/>
      <c r="K34" s="175"/>
      <c r="L34" s="175"/>
      <c r="M34" s="175"/>
      <c r="N34" s="175"/>
      <c r="O34" s="175"/>
      <c r="P34" s="175"/>
      <c r="Q34" s="175"/>
      <c r="R34" s="175"/>
      <c r="S34" s="175"/>
      <c r="T34" s="175"/>
      <c r="U34" s="175"/>
      <c r="V34" s="175"/>
    </row>
    <row r="35" spans="5:22" ht="18.75" customHeight="1" x14ac:dyDescent="0.25">
      <c r="E35" s="176" t="s">
        <v>126</v>
      </c>
      <c r="F35" s="177"/>
      <c r="G35" s="177"/>
      <c r="H35" s="177"/>
      <c r="I35" s="177"/>
      <c r="J35" s="177"/>
      <c r="K35" s="175"/>
      <c r="L35" s="175"/>
      <c r="M35" s="175"/>
      <c r="N35" s="175"/>
      <c r="O35" s="175"/>
      <c r="P35" s="175"/>
      <c r="Q35" s="175"/>
      <c r="R35" s="175"/>
      <c r="S35" s="175"/>
      <c r="T35" s="175"/>
      <c r="U35" s="175"/>
      <c r="V35" s="175"/>
    </row>
    <row r="36" spans="5:22" x14ac:dyDescent="0.25">
      <c r="E36" s="21" t="s">
        <v>127</v>
      </c>
      <c r="F36" s="175"/>
      <c r="G36" s="175"/>
      <c r="H36" s="175"/>
      <c r="I36" s="175"/>
      <c r="J36" s="175"/>
      <c r="K36" s="175"/>
      <c r="L36" s="175"/>
      <c r="M36" s="175"/>
      <c r="N36" s="175"/>
      <c r="O36" s="175"/>
      <c r="P36" s="175"/>
      <c r="Q36" s="175"/>
      <c r="R36" s="175"/>
      <c r="S36" s="175"/>
      <c r="T36" s="175"/>
      <c r="U36" s="175"/>
      <c r="V36" s="175"/>
    </row>
    <row r="37" spans="5:22" x14ac:dyDescent="0.25">
      <c r="E37" s="175"/>
      <c r="F37" s="175"/>
      <c r="G37" s="175"/>
      <c r="H37" s="175"/>
      <c r="I37" s="175"/>
      <c r="J37" s="175"/>
      <c r="K37" s="175"/>
      <c r="L37" s="175"/>
      <c r="M37" s="175"/>
      <c r="N37" s="175"/>
      <c r="O37" s="175"/>
      <c r="P37" s="175"/>
      <c r="Q37" s="175"/>
      <c r="R37" s="175"/>
      <c r="S37" s="175"/>
      <c r="T37" s="175"/>
      <c r="U37" s="175"/>
      <c r="V37" s="175"/>
    </row>
    <row r="38" spans="5:22" x14ac:dyDescent="0.25">
      <c r="E38" s="175"/>
      <c r="F38" s="175"/>
      <c r="G38" s="175"/>
      <c r="H38" s="175"/>
      <c r="I38" s="175"/>
      <c r="J38" s="175"/>
      <c r="K38" s="175"/>
      <c r="L38" s="175"/>
      <c r="M38" s="175"/>
      <c r="N38" s="175"/>
      <c r="O38" s="175"/>
      <c r="P38" s="175"/>
      <c r="Q38" s="175"/>
      <c r="R38" s="175"/>
      <c r="S38" s="175"/>
      <c r="T38" s="175"/>
      <c r="U38" s="175"/>
      <c r="V38" s="175"/>
    </row>
    <row r="39" spans="5:22" x14ac:dyDescent="0.25">
      <c r="E39" s="175"/>
      <c r="F39" s="175"/>
      <c r="G39" s="175"/>
      <c r="H39" s="175"/>
      <c r="I39" s="175"/>
      <c r="J39" s="175"/>
      <c r="K39" s="175"/>
      <c r="L39" s="175"/>
      <c r="M39" s="175"/>
      <c r="N39" s="175"/>
      <c r="O39" s="175"/>
      <c r="P39" s="175"/>
      <c r="Q39" s="175"/>
      <c r="R39" s="175"/>
      <c r="S39" s="175"/>
      <c r="T39" s="175"/>
      <c r="U39" s="175"/>
      <c r="V39" s="175"/>
    </row>
    <row r="40" spans="5:22" x14ac:dyDescent="0.25">
      <c r="E40" s="175"/>
      <c r="F40" s="175"/>
      <c r="G40" s="175"/>
      <c r="H40" s="175"/>
      <c r="I40" s="175"/>
      <c r="J40" s="175"/>
      <c r="K40" s="175"/>
      <c r="L40" s="175"/>
      <c r="M40" s="175"/>
      <c r="N40" s="175"/>
      <c r="O40" s="175"/>
      <c r="P40" s="175"/>
      <c r="Q40" s="175"/>
      <c r="R40" s="175"/>
      <c r="S40" s="175"/>
      <c r="T40" s="175"/>
      <c r="U40" s="175"/>
      <c r="V40" s="175"/>
    </row>
    <row r="41" spans="5:22" ht="18.75" customHeight="1" x14ac:dyDescent="0.25">
      <c r="E41" s="175"/>
      <c r="F41" s="175"/>
      <c r="G41" s="175"/>
      <c r="H41" s="175"/>
      <c r="I41" s="175"/>
      <c r="J41" s="175"/>
      <c r="K41" s="175"/>
      <c r="L41" s="175"/>
      <c r="M41" s="175"/>
      <c r="N41" s="175"/>
      <c r="O41" s="175"/>
      <c r="P41" s="175"/>
      <c r="Q41" s="175"/>
      <c r="R41" s="175"/>
      <c r="S41" s="175"/>
      <c r="T41" s="175"/>
      <c r="U41" s="175"/>
      <c r="V41" s="175"/>
    </row>
    <row r="42" spans="5:22" x14ac:dyDescent="0.25">
      <c r="E42" s="175"/>
      <c r="F42" s="175"/>
      <c r="G42" s="175"/>
      <c r="H42" s="175"/>
      <c r="I42" s="175"/>
      <c r="J42" s="175"/>
      <c r="K42" s="175"/>
      <c r="L42" s="175"/>
      <c r="M42" s="175"/>
      <c r="N42" s="175"/>
      <c r="O42" s="175"/>
      <c r="P42" s="175"/>
      <c r="Q42" s="175"/>
      <c r="R42" s="175"/>
      <c r="S42" s="175"/>
      <c r="T42" s="175"/>
      <c r="U42" s="175"/>
      <c r="V42" s="175"/>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FAQ</vt:lpstr>
      <vt:lpstr>CALCULATOR</vt:lpstr>
      <vt:lpstr>Business Narrative</vt:lpstr>
      <vt:lpstr>DEPOSIT ANALYSIS</vt:lpstr>
      <vt:lpstr>Dropdowns (2)</vt:lpstr>
      <vt:lpstr>Dropdowns</vt:lpstr>
      <vt:lpstr>Express Doc</vt:lpstr>
      <vt:lpstr>STEP 3 - Income Analysis</vt:lpstr>
      <vt:lpstr>Admin</vt:lpstr>
      <vt:lpstr>Admin AU</vt:lpstr>
      <vt:lpstr>AES</vt:lpstr>
      <vt:lpstr>CALCULATOR!AMD</vt:lpstr>
      <vt:lpstr>APlust</vt:lpstr>
      <vt:lpstr>Asset</vt:lpstr>
      <vt:lpstr>AssetPlus</vt:lpstr>
      <vt:lpstr>BExpStd</vt:lpstr>
      <vt:lpstr>CALCULATOR!BT</vt:lpstr>
      <vt:lpstr>CALCULATOR!BusExpinPer</vt:lpstr>
      <vt:lpstr>BusinessExplanation</vt:lpstr>
      <vt:lpstr>CALCULATOR!Businessname</vt:lpstr>
      <vt:lpstr>CoreAsset</vt:lpstr>
      <vt:lpstr>CALCULATOR!DateRecentStatement</vt:lpstr>
      <vt:lpstr>CALCULATOR!Deposit1</vt:lpstr>
      <vt:lpstr>CALCULATOR!Deposit10</vt:lpstr>
      <vt:lpstr>CALCULATOR!Deposit11</vt:lpstr>
      <vt:lpstr>CALCULATOR!Deposit12</vt:lpstr>
      <vt:lpstr>CALCULATOR!Deposit2</vt:lpstr>
      <vt:lpstr>CALCULATOR!Deposit3</vt:lpstr>
      <vt:lpstr>CALCULATOR!Deposit4</vt:lpstr>
      <vt:lpstr>CALCULATOR!Deposit5</vt:lpstr>
      <vt:lpstr>CALCULATOR!Deposit6</vt:lpstr>
      <vt:lpstr>CALCULATOR!Deposit7</vt:lpstr>
      <vt:lpstr>CALCULATOR!Deposit8</vt:lpstr>
      <vt:lpstr>CALCULATOR!Deposit9</vt:lpstr>
      <vt:lpstr>CALCULATOR!DepositNotBus1</vt:lpstr>
      <vt:lpstr>CALCULATOR!DepositNotBus2</vt:lpstr>
      <vt:lpstr>CALCULATOR!DepositNotBus3</vt:lpstr>
      <vt:lpstr>CALCULATOR!DepositsNotBus12</vt:lpstr>
      <vt:lpstr>CALCULATOR!LargeDeposits</vt:lpstr>
      <vt:lpstr>lstBType</vt:lpstr>
      <vt:lpstr>lstMos</vt:lpstr>
      <vt:lpstr>CALCULATOR!MosReq</vt:lpstr>
      <vt:lpstr>CALCULATOR!NSF</vt:lpstr>
      <vt:lpstr>CALCULATOR!Ownership</vt:lpstr>
      <vt:lpstr>PgRq</vt:lpstr>
      <vt:lpstr>PlusAsset</vt:lpstr>
      <vt:lpstr>CALCULATOR!PorB</vt:lpstr>
      <vt:lpstr>CALCULATOR!Print_Area</vt:lpstr>
      <vt:lpstr>'STEP 3 - Income Analysis'!Print_Area</vt:lpstr>
      <vt:lpstr>Program</vt:lpstr>
      <vt:lpstr>res</vt:lpstr>
      <vt:lpstr>Result</vt:lpstr>
      <vt:lpstr>CALCULATOR!Seperatebooks</vt:lpstr>
      <vt:lpstr>CALCULATOR!Transfers</vt:lpstr>
    </vt:vector>
  </TitlesOfParts>
  <Company>SG Capital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SGCP</dc:creator>
  <cp:lastModifiedBy>Corinne Mendez</cp:lastModifiedBy>
  <cp:lastPrinted>2019-09-23T23:50:24Z</cp:lastPrinted>
  <dcterms:created xsi:type="dcterms:W3CDTF">2016-12-08T14:04:14Z</dcterms:created>
  <dcterms:modified xsi:type="dcterms:W3CDTF">2019-11-04T21:57:03Z</dcterms:modified>
</cp:coreProperties>
</file>