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gpmortgages-my.sharepoint.com/personal/hwilkin_clearedgelending_com/Documents/Desktop/"/>
    </mc:Choice>
  </mc:AlternateContent>
  <xr:revisionPtr revIDLastSave="0" documentId="8_{790443D7-3904-4A02-B421-8D56C24D33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0" i="1" l="1"/>
  <c r="K83" i="1"/>
  <c r="K82" i="1"/>
  <c r="J7" i="1"/>
  <c r="B16" i="1"/>
  <c r="B76" i="1"/>
  <c r="K77" i="1"/>
  <c r="J63" i="1"/>
  <c r="K63" i="1" s="1"/>
  <c r="J60" i="1"/>
  <c r="K60" i="1" s="1"/>
  <c r="J57" i="1"/>
  <c r="K57" i="1" s="1"/>
  <c r="J54" i="1"/>
  <c r="K54" i="1" s="1"/>
  <c r="J51" i="1"/>
  <c r="K51" i="1" s="1"/>
  <c r="J48" i="1"/>
  <c r="K48" i="1" s="1"/>
  <c r="J45" i="1"/>
  <c r="K45" i="1" s="1"/>
  <c r="J42" i="1"/>
  <c r="K42" i="1" s="1"/>
  <c r="J39" i="1"/>
  <c r="K39" i="1" s="1"/>
  <c r="J36" i="1"/>
  <c r="K36" i="1" s="1"/>
  <c r="J33" i="1"/>
  <c r="K33" i="1" s="1"/>
  <c r="J30" i="1"/>
  <c r="J27" i="1"/>
  <c r="J24" i="1"/>
  <c r="J21" i="1"/>
  <c r="K21" i="1" s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D88" i="1"/>
  <c r="D87" i="1"/>
  <c r="J87" i="1"/>
  <c r="J88" i="1"/>
  <c r="E110" i="1"/>
  <c r="E109" i="1"/>
  <c r="E108" i="1"/>
  <c r="E107" i="1"/>
  <c r="B87" i="1"/>
  <c r="B88" i="1"/>
  <c r="H87" i="1"/>
  <c r="E145" i="1"/>
  <c r="E144" i="1"/>
  <c r="F144" i="1" s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G145" i="1"/>
  <c r="G144" i="1"/>
  <c r="G143" i="1"/>
  <c r="G142" i="1"/>
  <c r="G141" i="1"/>
  <c r="G140" i="1"/>
  <c r="H140" i="1" s="1"/>
  <c r="G139" i="1"/>
  <c r="G138" i="1"/>
  <c r="G137" i="1"/>
  <c r="H137" i="1" s="1"/>
  <c r="G136" i="1"/>
  <c r="G135" i="1"/>
  <c r="G134" i="1"/>
  <c r="G133" i="1"/>
  <c r="G132" i="1"/>
  <c r="G131" i="1"/>
  <c r="I145" i="1"/>
  <c r="I144" i="1"/>
  <c r="I143" i="1"/>
  <c r="J143" i="1" s="1"/>
  <c r="I142" i="1"/>
  <c r="I141" i="1"/>
  <c r="J141" i="1" s="1"/>
  <c r="I140" i="1"/>
  <c r="I139" i="1"/>
  <c r="I138" i="1"/>
  <c r="I137" i="1"/>
  <c r="I136" i="1"/>
  <c r="I135" i="1"/>
  <c r="J135" i="1" s="1"/>
  <c r="I134" i="1"/>
  <c r="I133" i="1"/>
  <c r="I132" i="1"/>
  <c r="I131" i="1"/>
  <c r="K145" i="1"/>
  <c r="K144" i="1"/>
  <c r="K143" i="1"/>
  <c r="K142" i="1"/>
  <c r="L142" i="1" s="1"/>
  <c r="K141" i="1"/>
  <c r="K140" i="1"/>
  <c r="L140" i="1" s="1"/>
  <c r="K139" i="1"/>
  <c r="K138" i="1"/>
  <c r="L138" i="1" s="1"/>
  <c r="K137" i="1"/>
  <c r="L137" i="1" s="1"/>
  <c r="K136" i="1"/>
  <c r="K135" i="1"/>
  <c r="K134" i="1"/>
  <c r="L134" i="1" s="1"/>
  <c r="K133" i="1"/>
  <c r="K132" i="1"/>
  <c r="K131" i="1"/>
  <c r="H88" i="1"/>
  <c r="D69" i="1"/>
  <c r="D137" i="1" l="1"/>
  <c r="D145" i="1"/>
  <c r="D136" i="1"/>
  <c r="F136" i="1" s="1"/>
  <c r="D135" i="1"/>
  <c r="H135" i="1" s="1"/>
  <c r="D143" i="1"/>
  <c r="D139" i="1"/>
  <c r="D140" i="1"/>
  <c r="D144" i="1"/>
  <c r="D141" i="1"/>
  <c r="D142" i="1"/>
  <c r="D138" i="1"/>
  <c r="H141" i="1"/>
  <c r="L131" i="1"/>
  <c r="J131" i="1"/>
  <c r="F137" i="1"/>
  <c r="F140" i="1"/>
  <c r="H143" i="1"/>
  <c r="F145" i="1"/>
  <c r="F142" i="1"/>
  <c r="F141" i="1"/>
  <c r="H139" i="1"/>
  <c r="F138" i="1"/>
  <c r="J136" i="1"/>
  <c r="L145" i="1"/>
  <c r="L144" i="1"/>
  <c r="L143" i="1"/>
  <c r="L139" i="1"/>
  <c r="L141" i="1"/>
  <c r="H144" i="1"/>
  <c r="J140" i="1"/>
  <c r="H145" i="1"/>
  <c r="J142" i="1"/>
  <c r="H142" i="1"/>
  <c r="F143" i="1"/>
  <c r="J144" i="1"/>
  <c r="J145" i="1"/>
  <c r="J138" i="1"/>
  <c r="J137" i="1"/>
  <c r="L135" i="1"/>
  <c r="K27" i="1"/>
  <c r="D133" i="1" s="1"/>
  <c r="K30" i="1"/>
  <c r="D134" i="1" s="1"/>
  <c r="K24" i="1" l="1"/>
  <c r="J139" i="1"/>
  <c r="F135" i="1"/>
  <c r="L132" i="1"/>
  <c r="J132" i="1"/>
  <c r="L136" i="1"/>
  <c r="H138" i="1"/>
  <c r="F139" i="1"/>
  <c r="F133" i="1"/>
  <c r="H134" i="1"/>
  <c r="H136" i="1"/>
  <c r="D132" i="1" l="1"/>
  <c r="H132" i="1" s="1"/>
  <c r="D131" i="1"/>
  <c r="H131" i="1" s="1"/>
  <c r="K69" i="1"/>
  <c r="J134" i="1"/>
  <c r="F134" i="1"/>
  <c r="J133" i="1"/>
  <c r="H133" i="1"/>
  <c r="L133" i="1"/>
  <c r="L146" i="1" s="1"/>
  <c r="H123" i="1" l="1"/>
  <c r="K78" i="1" s="1"/>
  <c r="B83" i="1" s="1"/>
  <c r="C83" i="1" s="1"/>
  <c r="H125" i="1"/>
  <c r="F132" i="1"/>
  <c r="F131" i="1"/>
  <c r="H146" i="1"/>
  <c r="J146" i="1"/>
  <c r="B82" i="1" l="1"/>
  <c r="K81" i="1"/>
  <c r="F146" i="1"/>
  <c r="C146" i="1" s="1"/>
  <c r="H147" i="1" s="1"/>
  <c r="B149" i="1"/>
  <c r="B81" i="1" l="1"/>
  <c r="C82" i="1"/>
  <c r="J147" i="1"/>
  <c r="I149" i="1" s="1"/>
  <c r="L147" i="1"/>
  <c r="K149" i="1" s="1"/>
  <c r="F147" i="1"/>
  <c r="E149" i="1" s="1"/>
  <c r="G149" i="1"/>
  <c r="C81" i="1" l="1"/>
  <c r="K85" i="1"/>
  <c r="D147" i="1"/>
  <c r="K151" i="1"/>
  <c r="E87" i="1" l="1"/>
  <c r="K87" i="1"/>
  <c r="E88" i="1"/>
  <c r="K88" i="1"/>
</calcChain>
</file>

<file path=xl/sharedStrings.xml><?xml version="1.0" encoding="utf-8"?>
<sst xmlns="http://schemas.openxmlformats.org/spreadsheetml/2006/main" count="189" uniqueCount="94">
  <si>
    <t>Asset Utilization</t>
  </si>
  <si>
    <t>** This tool is for calculation purposes only **</t>
  </si>
  <si>
    <t>** All calculations are subject to CEL Matrices, which may limit certain LTV's, Loan Amounts, and other loan characteristics **</t>
  </si>
  <si>
    <t>Date:</t>
  </si>
  <si>
    <t>Loan Number:</t>
  </si>
  <si>
    <t>Loan Amount:</t>
  </si>
  <si>
    <t>ASSETS</t>
  </si>
  <si>
    <t>institution Name</t>
  </si>
  <si>
    <t>Asset Type</t>
  </si>
  <si>
    <t>Statement Date</t>
  </si>
  <si>
    <t>Asset Amount (100% of Account Balance)</t>
  </si>
  <si>
    <t>Qualifying Percentage</t>
  </si>
  <si>
    <t>Qualified Asset Amount</t>
  </si>
  <si>
    <t>DROPDOWNS</t>
  </si>
  <si>
    <t>Checking</t>
  </si>
  <si>
    <t>Savings</t>
  </si>
  <si>
    <t>Money Market</t>
  </si>
  <si>
    <t>Mutual Funds</t>
  </si>
  <si>
    <t>Stocks</t>
  </si>
  <si>
    <t>Bonds</t>
  </si>
  <si>
    <t>401K</t>
  </si>
  <si>
    <t>IRA</t>
  </si>
  <si>
    <t>SEP</t>
  </si>
  <si>
    <t>KEOGH</t>
  </si>
  <si>
    <t>Total Qualified Assets:</t>
  </si>
  <si>
    <t>Annuities *</t>
  </si>
  <si>
    <t>* Annuities must permit withdrawal without penalty</t>
  </si>
  <si>
    <t>Calculating Cash To Close</t>
  </si>
  <si>
    <t>Down Payment / Funds from Borrower Required</t>
  </si>
  <si>
    <t>AMEX Open Account Balance</t>
  </si>
  <si>
    <t>Underwriter:</t>
  </si>
  <si>
    <t>EXCEPTION APPROVAL</t>
  </si>
  <si>
    <t>Borrower #1 Name:</t>
  </si>
  <si>
    <t>Borrower #2 Name:</t>
  </si>
  <si>
    <t>Borrower #3 Name:</t>
  </si>
  <si>
    <t>Borrower #4 Name:</t>
  </si>
  <si>
    <t>BORROWER NAMES:</t>
  </si>
  <si>
    <t>Non-Borrower</t>
  </si>
  <si>
    <t>Total Assets:</t>
  </si>
  <si>
    <t>EMD CLEARED</t>
  </si>
  <si>
    <t>EMD NOT CLEARED</t>
  </si>
  <si>
    <t>Cash Deposit / Earnest Money Deposit</t>
  </si>
  <si>
    <t>Underwriter Commentary:</t>
  </si>
  <si>
    <r>
      <t xml:space="preserve">Total Remaining Assets: </t>
    </r>
    <r>
      <rPr>
        <b/>
        <sz val="10"/>
        <color rgb="FFFF0000"/>
        <rFont val="Calibri"/>
        <family val="2"/>
        <scheme val="minor"/>
      </rPr>
      <t>Total Qualified Assets - Down Payment, EMD and Open AMEX account</t>
    </r>
  </si>
  <si>
    <t>** If a Distribution plan has begun, the asset account is not eligible for Asset Utilization</t>
  </si>
  <si>
    <t>ACCT 01</t>
  </si>
  <si>
    <t>ACCT 02</t>
  </si>
  <si>
    <t>ACCT 03</t>
  </si>
  <si>
    <t>ACCT 04</t>
  </si>
  <si>
    <t>ACCT 05</t>
  </si>
  <si>
    <t>ACCT 06</t>
  </si>
  <si>
    <t>ACCT 07</t>
  </si>
  <si>
    <t>ACCT 08</t>
  </si>
  <si>
    <t>ACCT 09</t>
  </si>
  <si>
    <t>ACCT 10</t>
  </si>
  <si>
    <t>ACCT 11</t>
  </si>
  <si>
    <t>ACCT 12</t>
  </si>
  <si>
    <t>ACCT 13</t>
  </si>
  <si>
    <t>ACCT 14</t>
  </si>
  <si>
    <t>ACCT 15</t>
  </si>
  <si>
    <t>B1</t>
  </si>
  <si>
    <t>B2</t>
  </si>
  <si>
    <t>B3</t>
  </si>
  <si>
    <t>B4</t>
  </si>
  <si>
    <t>TOTAL:</t>
  </si>
  <si>
    <t>B1 TOTAL:</t>
  </si>
  <si>
    <t>B2 TOTAL:</t>
  </si>
  <si>
    <t>B3 TOTAL:</t>
  </si>
  <si>
    <t>B4 TOTAL:</t>
  </si>
  <si>
    <t>% OF QUALIFIED ASSETS</t>
  </si>
  <si>
    <t>TOTAL % FOR BORROWERS</t>
  </si>
  <si>
    <t>Select Account Holder</t>
  </si>
  <si>
    <t>Select Asset Type</t>
  </si>
  <si>
    <r>
      <t xml:space="preserve">Total Qualified Assets: </t>
    </r>
    <r>
      <rPr>
        <b/>
        <sz val="11"/>
        <color rgb="FFFF0000"/>
        <rFont val="Calibri"/>
        <family val="2"/>
        <scheme val="minor"/>
      </rPr>
      <t>Divide By 60 Months = Qualified Income</t>
    </r>
  </si>
  <si>
    <t>Exception Approval Override:</t>
  </si>
  <si>
    <t>Please fill in highlighted fields only (if applicable)</t>
  </si>
  <si>
    <t>Account #</t>
  </si>
  <si>
    <t>Note: Sale of business, inheritance or legal settlement, delayed financing cash-out with proper documentation, and other asset types may be used on a case-by-case basis</t>
  </si>
  <si>
    <t>Amount for Funds To Close can be located on page 2 of LE or page 3 of CD (Funds Required To Close)</t>
  </si>
  <si>
    <t>LOAN PROGRAM</t>
  </si>
  <si>
    <t>* All Account Holders must be on the loan</t>
  </si>
  <si>
    <t>*** Gift Funds Cannot be used with Asset Utilization either for qualifying income and/or Funds To Close</t>
  </si>
  <si>
    <t>**** Cannot use Business Funds</t>
  </si>
  <si>
    <t>***** Cannot use Cash Out Proceeds</t>
  </si>
  <si>
    <t>Life Insurance (Cash Surrender Value)</t>
  </si>
  <si>
    <t>US Treasuries Maturity &lt;1 year</t>
  </si>
  <si>
    <t>JADE PRIME ALT DOC</t>
  </si>
  <si>
    <t>PRIME / PLUS CONNECT</t>
  </si>
  <si>
    <t>Is Asset Utilization Income being combined with other income (Stacked Income)?</t>
  </si>
  <si>
    <t>STACKED INCOME</t>
  </si>
  <si>
    <t>TBD</t>
  </si>
  <si>
    <t>YES</t>
  </si>
  <si>
    <t>NO</t>
  </si>
  <si>
    <t>Account Holder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</si>
</sst>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theme="9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3"/>
      <color rgb="FFC0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9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.5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0" fontId="1" fillId="0" borderId="0" xfId="0" applyNumberFormat="1" applyFont="1" applyAlignment="1" applyProtection="1">
      <alignment horizontal="center"/>
      <protection locked="0"/>
    </xf>
    <xf numFmtId="0" fontId="1" fillId="0" borderId="44" xfId="0" applyFont="1" applyBorder="1" applyAlignment="1" applyProtection="1">
      <alignment horizontal="center"/>
      <protection locked="0"/>
    </xf>
    <xf numFmtId="1" fontId="18" fillId="0" borderId="54" xfId="0" applyNumberFormat="1" applyFont="1" applyBorder="1" applyAlignment="1" applyProtection="1">
      <alignment horizontal="center"/>
      <protection locked="0"/>
    </xf>
    <xf numFmtId="44" fontId="18" fillId="0" borderId="46" xfId="0" applyNumberFormat="1" applyFont="1" applyBorder="1" applyProtection="1">
      <protection locked="0"/>
    </xf>
    <xf numFmtId="0" fontId="18" fillId="0" borderId="17" xfId="0" applyFont="1" applyBorder="1" applyAlignment="1" applyProtection="1">
      <alignment horizontal="center"/>
      <protection locked="0"/>
    </xf>
    <xf numFmtId="44" fontId="18" fillId="0" borderId="16" xfId="0" applyNumberFormat="1" applyFont="1" applyBorder="1" applyAlignment="1" applyProtection="1">
      <alignment horizontal="left"/>
      <protection locked="0"/>
    </xf>
    <xf numFmtId="0" fontId="1" fillId="0" borderId="36" xfId="0" applyFont="1" applyBorder="1" applyAlignment="1" applyProtection="1">
      <alignment horizontal="center"/>
      <protection locked="0"/>
    </xf>
    <xf numFmtId="1" fontId="18" fillId="0" borderId="53" xfId="0" applyNumberFormat="1" applyFont="1" applyBorder="1" applyAlignment="1" applyProtection="1">
      <alignment horizontal="center"/>
      <protection locked="0"/>
    </xf>
    <xf numFmtId="44" fontId="18" fillId="0" borderId="35" xfId="0" applyNumberFormat="1" applyFont="1" applyBorder="1" applyProtection="1">
      <protection locked="0"/>
    </xf>
    <xf numFmtId="0" fontId="18" fillId="0" borderId="22" xfId="0" applyFont="1" applyBorder="1" applyAlignment="1" applyProtection="1">
      <alignment horizontal="center"/>
      <protection locked="0"/>
    </xf>
    <xf numFmtId="44" fontId="18" fillId="0" borderId="23" xfId="0" applyNumberFormat="1" applyFont="1" applyBorder="1" applyAlignment="1" applyProtection="1">
      <alignment horizontal="left"/>
      <protection locked="0"/>
    </xf>
    <xf numFmtId="0" fontId="1" fillId="0" borderId="56" xfId="0" applyFont="1" applyBorder="1" applyAlignment="1" applyProtection="1">
      <alignment horizontal="center"/>
      <protection locked="0"/>
    </xf>
    <xf numFmtId="1" fontId="18" fillId="0" borderId="57" xfId="0" applyNumberFormat="1" applyFont="1" applyBorder="1" applyAlignment="1" applyProtection="1">
      <alignment horizontal="center"/>
      <protection locked="0"/>
    </xf>
    <xf numFmtId="44" fontId="18" fillId="0" borderId="58" xfId="0" applyNumberFormat="1" applyFont="1" applyBorder="1" applyProtection="1">
      <protection locked="0"/>
    </xf>
    <xf numFmtId="0" fontId="18" fillId="0" borderId="47" xfId="0" applyFont="1" applyBorder="1" applyAlignment="1" applyProtection="1">
      <alignment horizontal="center"/>
      <protection locked="0"/>
    </xf>
    <xf numFmtId="0" fontId="7" fillId="11" borderId="50" xfId="0" applyFont="1" applyFill="1" applyBorder="1" applyAlignment="1" applyProtection="1">
      <alignment horizontal="center"/>
      <protection locked="0"/>
    </xf>
    <xf numFmtId="0" fontId="20" fillId="7" borderId="55" xfId="0" applyFont="1" applyFill="1" applyBorder="1" applyAlignment="1" applyProtection="1">
      <alignment horizontal="right"/>
      <protection locked="0"/>
    </xf>
    <xf numFmtId="44" fontId="20" fillId="7" borderId="39" xfId="0" applyNumberFormat="1" applyFont="1" applyFill="1" applyBorder="1" applyProtection="1">
      <protection locked="0"/>
    </xf>
    <xf numFmtId="0" fontId="20" fillId="7" borderId="37" xfId="0" applyFont="1" applyFill="1" applyBorder="1" applyAlignment="1" applyProtection="1">
      <alignment horizontal="right"/>
      <protection locked="0"/>
    </xf>
    <xf numFmtId="10" fontId="7" fillId="11" borderId="21" xfId="0" applyNumberFormat="1" applyFont="1" applyFill="1" applyBorder="1" applyAlignment="1" applyProtection="1">
      <alignment horizontal="center"/>
      <protection locked="0"/>
    </xf>
    <xf numFmtId="0" fontId="0" fillId="12" borderId="0" xfId="0" applyFill="1" applyProtection="1">
      <protection locked="0"/>
    </xf>
    <xf numFmtId="10" fontId="20" fillId="11" borderId="7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4" fillId="11" borderId="7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9" fontId="1" fillId="0" borderId="0" xfId="0" applyNumberFormat="1" applyFont="1" applyAlignment="1" applyProtection="1">
      <alignment vertical="center" wrapText="1"/>
      <protection locked="0"/>
    </xf>
    <xf numFmtId="9" fontId="1" fillId="0" borderId="0" xfId="0" applyNumberFormat="1" applyFont="1" applyAlignment="1" applyProtection="1">
      <alignment vertical="center"/>
      <protection locked="0"/>
    </xf>
    <xf numFmtId="44" fontId="1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right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8" fillId="0" borderId="11" xfId="0" applyFont="1" applyBorder="1"/>
    <xf numFmtId="0" fontId="1" fillId="0" borderId="0" xfId="0" applyFont="1" applyAlignment="1">
      <alignment horizontal="left" vertical="center"/>
    </xf>
    <xf numFmtId="44" fontId="5" fillId="0" borderId="0" xfId="0" applyNumberFormat="1" applyFont="1" applyAlignment="1">
      <alignment horizontal="left" vertical="center"/>
    </xf>
    <xf numFmtId="0" fontId="18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0" applyNumberFormat="1"/>
    <xf numFmtId="0" fontId="11" fillId="0" borderId="0" xfId="0" applyFont="1"/>
    <xf numFmtId="0" fontId="8" fillId="0" borderId="0" xfId="0" applyFont="1"/>
    <xf numFmtId="0" fontId="0" fillId="11" borderId="11" xfId="0" applyFill="1" applyBorder="1"/>
    <xf numFmtId="0" fontId="0" fillId="11" borderId="13" xfId="0" applyFill="1" applyBorder="1"/>
    <xf numFmtId="49" fontId="1" fillId="0" borderId="66" xfId="0" applyNumberFormat="1" applyFont="1" applyBorder="1" applyAlignment="1" applyProtection="1">
      <alignment horizontal="center" vertical="center"/>
      <protection locked="0"/>
    </xf>
    <xf numFmtId="14" fontId="1" fillId="0" borderId="66" xfId="0" applyNumberFormat="1" applyFont="1" applyBorder="1" applyAlignment="1" applyProtection="1">
      <alignment horizontal="center" vertical="center"/>
      <protection locked="0"/>
    </xf>
    <xf numFmtId="9" fontId="1" fillId="6" borderId="12" xfId="0" applyNumberFormat="1" applyFont="1" applyFill="1" applyBorder="1" applyAlignment="1">
      <alignment horizontal="center" vertical="center"/>
    </xf>
    <xf numFmtId="9" fontId="1" fillId="13" borderId="12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6" borderId="10" xfId="0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44" fontId="4" fillId="7" borderId="8" xfId="0" applyNumberFormat="1" applyFont="1" applyFill="1" applyBorder="1" applyAlignment="1" applyProtection="1">
      <alignment horizontal="center"/>
      <protection locked="0"/>
    </xf>
    <xf numFmtId="0" fontId="4" fillId="7" borderId="10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37" xfId="0" applyFont="1" applyFill="1" applyBorder="1" applyAlignment="1" applyProtection="1">
      <alignment horizontal="center"/>
      <protection locked="0"/>
    </xf>
    <xf numFmtId="0" fontId="1" fillId="3" borderId="39" xfId="0" applyFont="1" applyFill="1" applyBorder="1" applyAlignment="1" applyProtection="1">
      <alignment horizontal="center"/>
      <protection locked="0"/>
    </xf>
    <xf numFmtId="44" fontId="7" fillId="11" borderId="51" xfId="0" applyNumberFormat="1" applyFont="1" applyFill="1" applyBorder="1" applyAlignment="1" applyProtection="1">
      <alignment horizontal="center"/>
      <protection locked="0"/>
    </xf>
    <xf numFmtId="0" fontId="7" fillId="11" borderId="52" xfId="0" applyFont="1" applyFill="1" applyBorder="1" applyAlignment="1" applyProtection="1">
      <alignment horizontal="center"/>
      <protection locked="0"/>
    </xf>
    <xf numFmtId="0" fontId="21" fillId="11" borderId="19" xfId="0" applyFont="1" applyFill="1" applyBorder="1" applyAlignment="1" applyProtection="1">
      <alignment horizontal="center"/>
      <protection locked="0"/>
    </xf>
    <xf numFmtId="0" fontId="21" fillId="11" borderId="20" xfId="0" applyFont="1" applyFill="1" applyBorder="1" applyAlignment="1" applyProtection="1">
      <alignment horizontal="center"/>
      <protection locked="0"/>
    </xf>
    <xf numFmtId="44" fontId="17" fillId="7" borderId="37" xfId="0" applyNumberFormat="1" applyFont="1" applyFill="1" applyBorder="1" applyAlignment="1" applyProtection="1">
      <alignment horizontal="center"/>
      <protection locked="0"/>
    </xf>
    <xf numFmtId="0" fontId="17" fillId="7" borderId="38" xfId="0" applyFont="1" applyFill="1" applyBorder="1" applyAlignment="1" applyProtection="1">
      <alignment horizontal="center"/>
      <protection locked="0"/>
    </xf>
    <xf numFmtId="44" fontId="17" fillId="7" borderId="38" xfId="0" applyNumberFormat="1" applyFont="1" applyFill="1" applyBorder="1" applyAlignment="1" applyProtection="1">
      <alignment horizontal="center"/>
      <protection locked="0"/>
    </xf>
    <xf numFmtId="0" fontId="17" fillId="7" borderId="39" xfId="0" applyFont="1" applyFill="1" applyBorder="1" applyAlignment="1" applyProtection="1">
      <alignment horizontal="center"/>
      <protection locked="0"/>
    </xf>
    <xf numFmtId="0" fontId="7" fillId="10" borderId="17" xfId="0" applyFont="1" applyFill="1" applyBorder="1" applyAlignment="1" applyProtection="1">
      <alignment horizontal="center"/>
      <protection locked="0"/>
    </xf>
    <xf numFmtId="0" fontId="7" fillId="10" borderId="16" xfId="0" applyFont="1" applyFill="1" applyBorder="1" applyAlignment="1" applyProtection="1">
      <alignment horizontal="center"/>
      <protection locked="0"/>
    </xf>
    <xf numFmtId="0" fontId="4" fillId="7" borderId="22" xfId="0" applyFont="1" applyFill="1" applyBorder="1" applyAlignment="1" applyProtection="1">
      <alignment horizontal="center"/>
      <protection locked="0"/>
    </xf>
    <xf numFmtId="0" fontId="4" fillId="7" borderId="23" xfId="0" applyFont="1" applyFill="1" applyBorder="1" applyAlignment="1" applyProtection="1">
      <alignment horizontal="center"/>
      <protection locked="0"/>
    </xf>
    <xf numFmtId="44" fontId="7" fillId="10" borderId="22" xfId="0" applyNumberFormat="1" applyFont="1" applyFill="1" applyBorder="1" applyAlignment="1" applyProtection="1">
      <alignment horizontal="left"/>
      <protection locked="0"/>
    </xf>
    <xf numFmtId="0" fontId="7" fillId="10" borderId="23" xfId="0" applyFont="1" applyFill="1" applyBorder="1" applyAlignment="1" applyProtection="1">
      <alignment horizontal="left"/>
      <protection locked="0"/>
    </xf>
    <xf numFmtId="44" fontId="7" fillId="7" borderId="19" xfId="0" applyNumberFormat="1" applyFont="1" applyFill="1" applyBorder="1" applyAlignment="1" applyProtection="1">
      <alignment horizontal="left"/>
      <protection locked="0"/>
    </xf>
    <xf numFmtId="0" fontId="7" fillId="7" borderId="21" xfId="0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top"/>
      <protection locked="0"/>
    </xf>
    <xf numFmtId="0" fontId="3" fillId="2" borderId="27" xfId="0" applyFont="1" applyFill="1" applyBorder="1" applyAlignment="1" applyProtection="1">
      <alignment horizontal="center" vertical="top"/>
      <protection locked="0"/>
    </xf>
    <xf numFmtId="0" fontId="3" fillId="2" borderId="28" xfId="0" applyFont="1" applyFill="1" applyBorder="1" applyAlignment="1" applyProtection="1">
      <alignment horizontal="center" vertical="top"/>
      <protection locked="0"/>
    </xf>
    <xf numFmtId="0" fontId="4" fillId="7" borderId="8" xfId="0" applyFont="1" applyFill="1" applyBorder="1" applyAlignment="1" applyProtection="1">
      <alignment horizontal="center" vertical="center"/>
      <protection locked="0"/>
    </xf>
    <xf numFmtId="0" fontId="4" fillId="7" borderId="9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1" fillId="4" borderId="63" xfId="0" applyFont="1" applyFill="1" applyBorder="1" applyAlignment="1" applyProtection="1">
      <alignment horizontal="center" vertical="center"/>
      <protection locked="0"/>
    </xf>
    <xf numFmtId="0" fontId="1" fillId="4" borderId="65" xfId="0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shrinkToFit="1"/>
      <protection locked="0"/>
    </xf>
    <xf numFmtId="0" fontId="0" fillId="0" borderId="23" xfId="0" applyBorder="1" applyAlignment="1" applyProtection="1">
      <alignment horizontal="center" shrinkToFit="1"/>
      <protection locked="0"/>
    </xf>
    <xf numFmtId="44" fontId="1" fillId="5" borderId="66" xfId="0" applyNumberFormat="1" applyFont="1" applyFill="1" applyBorder="1" applyAlignment="1" applyProtection="1">
      <alignment horizontal="left" vertical="center"/>
      <protection locked="0"/>
    </xf>
    <xf numFmtId="0" fontId="1" fillId="0" borderId="66" xfId="0" applyFont="1" applyBorder="1" applyAlignment="1" applyProtection="1">
      <alignment horizontal="center" vertical="center" shrinkToFit="1"/>
      <protection locked="0"/>
    </xf>
    <xf numFmtId="0" fontId="1" fillId="5" borderId="7" xfId="0" applyFont="1" applyFill="1" applyBorder="1" applyAlignment="1" applyProtection="1">
      <alignment horizontal="center" vertical="center" shrinkToFit="1"/>
      <protection locked="0"/>
    </xf>
    <xf numFmtId="0" fontId="1" fillId="5" borderId="66" xfId="0" applyFont="1" applyFill="1" applyBorder="1" applyAlignment="1" applyProtection="1">
      <alignment horizontal="center" vertical="center" shrinkToFit="1"/>
      <protection locked="0"/>
    </xf>
    <xf numFmtId="0" fontId="1" fillId="8" borderId="7" xfId="0" applyFont="1" applyFill="1" applyBorder="1" applyAlignment="1" applyProtection="1">
      <alignment horizontal="center" vertical="center" shrinkToFit="1"/>
      <protection locked="0"/>
    </xf>
    <xf numFmtId="0" fontId="1" fillId="8" borderId="66" xfId="0" applyFont="1" applyFill="1" applyBorder="1" applyAlignment="1" applyProtection="1">
      <alignment horizontal="center" vertical="center" shrinkToFit="1"/>
      <protection locked="0"/>
    </xf>
    <xf numFmtId="44" fontId="1" fillId="8" borderId="66" xfId="0" applyNumberFormat="1" applyFont="1" applyFill="1" applyBorder="1" applyAlignment="1" applyProtection="1">
      <alignment horizontal="center" vertical="center"/>
      <protection locked="0"/>
    </xf>
    <xf numFmtId="0" fontId="15" fillId="0" borderId="62" xfId="0" applyFont="1" applyBorder="1" applyAlignment="1" applyProtection="1">
      <alignment horizontal="center" vertical="center" shrinkToFit="1"/>
      <protection locked="0"/>
    </xf>
    <xf numFmtId="0" fontId="15" fillId="0" borderId="64" xfId="0" applyFont="1" applyBorder="1" applyAlignment="1" applyProtection="1">
      <alignment horizontal="center" vertical="center" shrinkToFit="1"/>
      <protection locked="0"/>
    </xf>
    <xf numFmtId="0" fontId="9" fillId="7" borderId="17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44" fontId="4" fillId="7" borderId="1" xfId="0" applyNumberFormat="1" applyFont="1" applyFill="1" applyBorder="1"/>
    <xf numFmtId="0" fontId="1" fillId="10" borderId="1" xfId="0" applyFont="1" applyFill="1" applyBorder="1" applyAlignment="1">
      <alignment horizontal="left" vertical="center"/>
    </xf>
    <xf numFmtId="44" fontId="7" fillId="10" borderId="1" xfId="0" applyNumberFormat="1" applyFont="1" applyFill="1" applyBorder="1" applyAlignment="1" applyProtection="1">
      <alignment horizontal="left" vertical="center"/>
      <protection locked="0"/>
    </xf>
    <xf numFmtId="0" fontId="16" fillId="10" borderId="17" xfId="0" applyFont="1" applyFill="1" applyBorder="1" applyAlignment="1">
      <alignment horizontal="center" vertical="center"/>
    </xf>
    <xf numFmtId="0" fontId="16" fillId="10" borderId="18" xfId="0" applyFont="1" applyFill="1" applyBorder="1" applyAlignment="1">
      <alignment horizontal="center" vertical="center"/>
    </xf>
    <xf numFmtId="0" fontId="16" fillId="10" borderId="19" xfId="0" applyFont="1" applyFill="1" applyBorder="1" applyAlignment="1">
      <alignment horizontal="center" vertical="center"/>
    </xf>
    <xf numFmtId="0" fontId="16" fillId="10" borderId="20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/>
      <protection locked="0"/>
    </xf>
    <xf numFmtId="0" fontId="1" fillId="11" borderId="37" xfId="0" applyFont="1" applyFill="1" applyBorder="1" applyAlignment="1">
      <alignment horizontal="left" vertical="center"/>
    </xf>
    <xf numFmtId="0" fontId="1" fillId="11" borderId="38" xfId="0" applyFont="1" applyFill="1" applyBorder="1" applyAlignment="1">
      <alignment horizontal="left" vertical="center"/>
    </xf>
    <xf numFmtId="0" fontId="1" fillId="11" borderId="39" xfId="0" applyFont="1" applyFill="1" applyBorder="1" applyAlignment="1">
      <alignment horizontal="left" vertical="center"/>
    </xf>
    <xf numFmtId="44" fontId="23" fillId="7" borderId="37" xfId="0" applyNumberFormat="1" applyFont="1" applyFill="1" applyBorder="1" applyAlignment="1">
      <alignment horizontal="left" vertical="center"/>
    </xf>
    <xf numFmtId="44" fontId="23" fillId="7" borderId="39" xfId="0" applyNumberFormat="1" applyFont="1" applyFill="1" applyBorder="1" applyAlignment="1">
      <alignment horizontal="left" vertical="center"/>
    </xf>
    <xf numFmtId="0" fontId="10" fillId="11" borderId="8" xfId="0" applyFont="1" applyFill="1" applyBorder="1" applyAlignment="1">
      <alignment horizontal="left" vertical="center"/>
    </xf>
    <xf numFmtId="0" fontId="10" fillId="11" borderId="9" xfId="0" applyFont="1" applyFill="1" applyBorder="1" applyAlignment="1">
      <alignment horizontal="left" vertical="center"/>
    </xf>
    <xf numFmtId="0" fontId="10" fillId="11" borderId="10" xfId="0" applyFont="1" applyFill="1" applyBorder="1" applyAlignment="1">
      <alignment horizontal="left" vertical="center"/>
    </xf>
    <xf numFmtId="44" fontId="1" fillId="4" borderId="17" xfId="0" applyNumberFormat="1" applyFont="1" applyFill="1" applyBorder="1" applyAlignment="1">
      <alignment vertical="center"/>
    </xf>
    <xf numFmtId="0" fontId="1" fillId="4" borderId="16" xfId="0" applyFont="1" applyFill="1" applyBorder="1" applyAlignment="1">
      <alignment vertical="center"/>
    </xf>
    <xf numFmtId="0" fontId="1" fillId="4" borderId="32" xfId="0" applyFont="1" applyFill="1" applyBorder="1" applyAlignment="1">
      <alignment horizontal="right" vertical="center"/>
    </xf>
    <xf numFmtId="0" fontId="1" fillId="4" borderId="33" xfId="0" applyFont="1" applyFill="1" applyBorder="1" applyAlignment="1">
      <alignment horizontal="right" vertical="center"/>
    </xf>
    <xf numFmtId="0" fontId="1" fillId="4" borderId="41" xfId="0" applyFont="1" applyFill="1" applyBorder="1" applyAlignment="1">
      <alignment horizontal="right" vertical="center"/>
    </xf>
    <xf numFmtId="44" fontId="1" fillId="4" borderId="40" xfId="0" applyNumberFormat="1" applyFont="1" applyFill="1" applyBorder="1" applyAlignment="1">
      <alignment vertical="center"/>
    </xf>
    <xf numFmtId="44" fontId="1" fillId="4" borderId="34" xfId="0" applyNumberFormat="1" applyFont="1" applyFill="1" applyBorder="1" applyAlignment="1">
      <alignment vertical="center"/>
    </xf>
    <xf numFmtId="44" fontId="1" fillId="4" borderId="19" xfId="0" applyNumberFormat="1" applyFont="1" applyFill="1" applyBorder="1" applyAlignment="1">
      <alignment vertical="center"/>
    </xf>
    <xf numFmtId="44" fontId="1" fillId="4" borderId="21" xfId="0" applyNumberFormat="1" applyFont="1" applyFill="1" applyBorder="1" applyAlignment="1">
      <alignment vertical="center"/>
    </xf>
    <xf numFmtId="0" fontId="1" fillId="4" borderId="30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44" fontId="1" fillId="5" borderId="66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left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42" xfId="0" applyFont="1" applyFill="1" applyBorder="1" applyAlignment="1" applyProtection="1">
      <alignment horizontal="center" vertical="center"/>
      <protection locked="0"/>
    </xf>
    <xf numFmtId="0" fontId="1" fillId="4" borderId="43" xfId="0" applyFont="1" applyFill="1" applyBorder="1" applyAlignment="1" applyProtection="1">
      <alignment horizontal="center" vertical="center"/>
      <protection locked="0"/>
    </xf>
    <xf numFmtId="0" fontId="1" fillId="4" borderId="63" xfId="0" applyFont="1" applyFill="1" applyBorder="1" applyAlignment="1" applyProtection="1">
      <alignment horizontal="center" vertical="center" wrapText="1"/>
      <protection locked="0"/>
    </xf>
    <xf numFmtId="0" fontId="1" fillId="4" borderId="65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1" fillId="4" borderId="42" xfId="0" applyFont="1" applyFill="1" applyBorder="1" applyAlignment="1" applyProtection="1">
      <alignment horizontal="center" vertical="center" wrapText="1"/>
      <protection locked="0"/>
    </xf>
    <xf numFmtId="0" fontId="1" fillId="4" borderId="43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44" fontId="10" fillId="13" borderId="7" xfId="0" applyNumberFormat="1" applyFont="1" applyFill="1" applyBorder="1" applyAlignment="1">
      <alignment horizontal="center" vertical="center" wrapText="1"/>
    </xf>
    <xf numFmtId="44" fontId="10" fillId="6" borderId="7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6" fillId="9" borderId="12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6" fillId="9" borderId="25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0" fontId="0" fillId="0" borderId="7" xfId="0" applyBorder="1" applyAlignment="1" applyProtection="1">
      <alignment horizontal="left"/>
      <protection locked="0"/>
    </xf>
    <xf numFmtId="14" fontId="0" fillId="5" borderId="7" xfId="0" applyNumberFormat="1" applyFill="1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5" fontId="0" fillId="5" borderId="7" xfId="0" applyNumberForma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4" fontId="16" fillId="10" borderId="18" xfId="0" applyNumberFormat="1" applyFont="1" applyFill="1" applyBorder="1" applyAlignment="1">
      <alignment horizontal="left" vertical="center"/>
    </xf>
    <xf numFmtId="0" fontId="16" fillId="10" borderId="16" xfId="0" applyFont="1" applyFill="1" applyBorder="1" applyAlignment="1">
      <alignment horizontal="left" vertical="center"/>
    </xf>
    <xf numFmtId="0" fontId="16" fillId="10" borderId="20" xfId="0" applyFont="1" applyFill="1" applyBorder="1" applyAlignment="1">
      <alignment horizontal="left" vertical="center"/>
    </xf>
    <xf numFmtId="0" fontId="16" fillId="10" borderId="21" xfId="0" applyFont="1" applyFill="1" applyBorder="1" applyAlignment="1">
      <alignment horizontal="left" vertical="center"/>
    </xf>
    <xf numFmtId="0" fontId="1" fillId="12" borderId="45" xfId="0" applyFont="1" applyFill="1" applyBorder="1" applyAlignment="1">
      <alignment horizontal="center" vertical="center"/>
    </xf>
    <xf numFmtId="0" fontId="1" fillId="12" borderId="29" xfId="0" applyFont="1" applyFill="1" applyBorder="1" applyAlignment="1">
      <alignment horizontal="center" vertical="center"/>
    </xf>
    <xf numFmtId="0" fontId="1" fillId="12" borderId="48" xfId="0" applyFont="1" applyFill="1" applyBorder="1" applyAlignment="1">
      <alignment horizontal="center" vertical="center"/>
    </xf>
    <xf numFmtId="0" fontId="1" fillId="12" borderId="49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44" fontId="9" fillId="7" borderId="18" xfId="0" applyNumberFormat="1" applyFont="1" applyFill="1" applyBorder="1" applyAlignment="1">
      <alignment horizontal="left" vertical="center"/>
    </xf>
    <xf numFmtId="0" fontId="9" fillId="7" borderId="16" xfId="0" applyFont="1" applyFill="1" applyBorder="1" applyAlignment="1">
      <alignment horizontal="left" vertical="center"/>
    </xf>
    <xf numFmtId="0" fontId="9" fillId="7" borderId="20" xfId="0" applyFont="1" applyFill="1" applyBorder="1" applyAlignment="1">
      <alignment horizontal="left" vertical="center"/>
    </xf>
    <xf numFmtId="0" fontId="9" fillId="7" borderId="21" xfId="0" applyFont="1" applyFill="1" applyBorder="1" applyAlignment="1">
      <alignment horizontal="left" vertical="center"/>
    </xf>
    <xf numFmtId="0" fontId="8" fillId="0" borderId="2" xfId="0" applyFont="1" applyBorder="1" applyAlignment="1" applyProtection="1">
      <alignment horizontal="right" vertical="top"/>
      <protection locked="0"/>
    </xf>
    <xf numFmtId="0" fontId="0" fillId="0" borderId="19" xfId="0" applyBorder="1" applyAlignment="1" applyProtection="1">
      <alignment horizontal="center" shrinkToFit="1"/>
      <protection locked="0"/>
    </xf>
    <xf numFmtId="0" fontId="0" fillId="0" borderId="21" xfId="0" applyBorder="1" applyAlignment="1" applyProtection="1">
      <alignment horizontal="center" shrinkToFit="1"/>
      <protection locked="0"/>
    </xf>
    <xf numFmtId="0" fontId="0" fillId="0" borderId="27" xfId="0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27" xfId="0" applyFont="1" applyBorder="1" applyAlignment="1" applyProtection="1">
      <alignment horizontal="left" vertical="center" wrapText="1"/>
      <protection locked="0"/>
    </xf>
    <xf numFmtId="44" fontId="4" fillId="7" borderId="8" xfId="0" applyNumberFormat="1" applyFont="1" applyFill="1" applyBorder="1" applyAlignment="1">
      <alignment horizontal="left" vertical="center"/>
    </xf>
    <xf numFmtId="44" fontId="4" fillId="7" borderId="10" xfId="0" applyNumberFormat="1" applyFont="1" applyFill="1" applyBorder="1" applyAlignment="1">
      <alignment horizontal="left" vertical="center"/>
    </xf>
    <xf numFmtId="0" fontId="1" fillId="11" borderId="8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center" vertical="center"/>
    </xf>
    <xf numFmtId="0" fontId="1" fillId="10" borderId="33" xfId="0" applyFont="1" applyFill="1" applyBorder="1" applyAlignment="1">
      <alignment horizontal="left" vertical="center"/>
    </xf>
    <xf numFmtId="44" fontId="7" fillId="10" borderId="33" xfId="0" applyNumberFormat="1" applyFont="1" applyFill="1" applyBorder="1" applyAlignment="1" applyProtection="1">
      <alignment horizontal="left" vertical="center"/>
      <protection locked="0"/>
    </xf>
    <xf numFmtId="0" fontId="1" fillId="10" borderId="1" xfId="0" applyFont="1" applyFill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8" borderId="4" xfId="0" applyFill="1" applyBorder="1" applyAlignment="1" applyProtection="1">
      <alignment horizontal="left" vertical="top" wrapText="1"/>
      <protection locked="0"/>
    </xf>
    <xf numFmtId="0" fontId="0" fillId="8" borderId="5" xfId="0" applyFill="1" applyBorder="1" applyAlignment="1" applyProtection="1">
      <alignment horizontal="left" vertical="top" wrapText="1"/>
      <protection locked="0"/>
    </xf>
    <xf numFmtId="0" fontId="0" fillId="8" borderId="59" xfId="0" applyFill="1" applyBorder="1" applyAlignment="1" applyProtection="1">
      <alignment horizontal="left" vertical="top" wrapText="1"/>
      <protection locked="0"/>
    </xf>
    <xf numFmtId="0" fontId="0" fillId="8" borderId="60" xfId="0" applyFill="1" applyBorder="1" applyAlignment="1" applyProtection="1">
      <alignment horizontal="left" vertical="top" wrapText="1"/>
      <protection locked="0"/>
    </xf>
    <xf numFmtId="0" fontId="0" fillId="8" borderId="0" xfId="0" applyFill="1" applyAlignment="1" applyProtection="1">
      <alignment horizontal="left" vertical="top" wrapText="1"/>
      <protection locked="0"/>
    </xf>
    <xf numFmtId="0" fontId="0" fillId="8" borderId="25" xfId="0" applyFill="1" applyBorder="1" applyAlignment="1" applyProtection="1">
      <alignment horizontal="left" vertical="top" wrapText="1"/>
      <protection locked="0"/>
    </xf>
    <xf numFmtId="0" fontId="0" fillId="8" borderId="6" xfId="0" applyFill="1" applyBorder="1" applyAlignment="1" applyProtection="1">
      <alignment horizontal="left" vertical="top" wrapText="1"/>
      <protection locked="0"/>
    </xf>
    <xf numFmtId="0" fontId="0" fillId="8" borderId="2" xfId="0" applyFill="1" applyBorder="1" applyAlignment="1" applyProtection="1">
      <alignment horizontal="left" vertical="top" wrapText="1"/>
      <protection locked="0"/>
    </xf>
    <xf numFmtId="0" fontId="0" fillId="8" borderId="61" xfId="0" applyFill="1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12" fillId="3" borderId="64" xfId="0" applyFont="1" applyFill="1" applyBorder="1" applyAlignment="1" applyProtection="1">
      <alignment horizontal="center"/>
      <protection locked="0"/>
    </xf>
    <xf numFmtId="0" fontId="12" fillId="3" borderId="68" xfId="0" applyFont="1" applyFill="1" applyBorder="1" applyAlignment="1" applyProtection="1">
      <alignment horizontal="center"/>
      <protection locked="0"/>
    </xf>
    <xf numFmtId="0" fontId="13" fillId="0" borderId="64" xfId="0" applyFont="1" applyBorder="1" applyAlignment="1" applyProtection="1">
      <alignment horizontal="center"/>
      <protection locked="0"/>
    </xf>
    <xf numFmtId="0" fontId="13" fillId="0" borderId="68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 shrinkToFit="1"/>
      <protection locked="0"/>
    </xf>
    <xf numFmtId="0" fontId="0" fillId="0" borderId="16" xfId="0" applyBorder="1" applyAlignment="1" applyProtection="1">
      <alignment horizontal="center" shrinkToFit="1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69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1" fillId="3" borderId="12" xfId="0" applyFont="1" applyFill="1" applyBorder="1" applyAlignment="1" applyProtection="1">
      <alignment horizontal="center"/>
      <protection locked="0"/>
    </xf>
    <xf numFmtId="0" fontId="25" fillId="11" borderId="27" xfId="0" applyFont="1" applyFill="1" applyBorder="1" applyAlignment="1">
      <alignment horizontal="center"/>
    </xf>
    <xf numFmtId="0" fontId="25" fillId="11" borderId="28" xfId="0" applyFont="1" applyFill="1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0" fillId="0" borderId="30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2" fillId="3" borderId="67" xfId="0" applyFont="1" applyFill="1" applyBorder="1" applyAlignment="1" applyProtection="1">
      <alignment horizontal="center"/>
      <protection locked="0"/>
    </xf>
    <xf numFmtId="44" fontId="7" fillId="10" borderId="1" xfId="0" applyNumberFormat="1" applyFont="1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 applyProtection="1">
      <alignment horizontal="left" vertical="center"/>
      <protection locked="0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40">
    <dxf>
      <font>
        <color theme="9" tint="0.79998168889431442"/>
      </font>
      <fill>
        <patternFill>
          <bgColor theme="9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9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gradientFill degree="90">
          <stop position="0">
            <color rgb="FFFFCCCC"/>
          </stop>
          <stop position="1">
            <color rgb="FFFFCCCC"/>
          </stop>
        </gradientFill>
      </fill>
    </dxf>
    <dxf>
      <font>
        <b/>
        <i val="0"/>
        <color rgb="FFC00000"/>
      </font>
      <fill>
        <gradientFill degree="90">
          <stop position="0">
            <color rgb="FFFFCCCC"/>
          </stop>
          <stop position="1">
            <color rgb="FFFFCCCC"/>
          </stop>
        </gradient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theme="9" tint="-0.499984740745262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9" tint="0.79998168889431442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gradientFill degree="90">
          <stop position="0">
            <color rgb="FFFFCCCC"/>
          </stop>
          <stop position="1">
            <color rgb="FFFFCCCC"/>
          </stop>
        </gradient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4" tint="-0.499984740745262"/>
      </font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H$117" lockText="1"/>
</file>

<file path=xl/ctrlProps/ctrlProp2.xml><?xml version="1.0" encoding="utf-8"?>
<formControlPr xmlns="http://schemas.microsoft.com/office/spreadsheetml/2009/9/main" objectType="CheckBox" fmlaLink="$H$120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30481</xdr:colOff>
      <xdr:row>0</xdr:row>
      <xdr:rowOff>15241</xdr:rowOff>
    </xdr:from>
    <xdr:to>
      <xdr:col>3</xdr:col>
      <xdr:colOff>369614</xdr:colOff>
      <xdr:row>2</xdr:row>
      <xdr:rowOff>173167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1" y="15241"/>
          <a:ext cx="1846721" cy="52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89</xdr:row>
          <xdr:rowOff>47625</xdr:rowOff>
        </xdr:from>
        <xdr:to>
          <xdr:col>11</xdr:col>
          <xdr:colOff>495300</xdr:colOff>
          <xdr:row>91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590550</xdr:colOff>
          <xdr:row>73</xdr:row>
          <xdr:rowOff>9525</xdr:rowOff>
        </xdr:from>
        <xdr:to>
          <xdr:col>9</xdr:col>
          <xdr:colOff>704850</xdr:colOff>
          <xdr:row>74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EMD CLEARED</a:t>
              </a:r>
            </a:p>
          </xdr:txBody>
        </xdr:sp>
        <xdr:clientData fLocksWithSheet="0"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1"/>
  <sheetViews>
    <sheetView showGridLines="0" tabSelected="1" zoomScale="130" zoomScaleNormal="130" workbookViewId="0">
      <selection activeCell="D12" sqref="D12:F12"/>
    </sheetView>
  </sheetViews>
  <sheetFormatPr defaultColWidth="0" defaultRowHeight="15" zeroHeight="1" x14ac:dyDescent="0.25"/>
  <cols>
    <col min="1" max="1" width="2.7109375" style="1" customWidth="1"/>
    <col min="2" max="2" width="11.28515625" style="1" customWidth="1"/>
    <col min="3" max="12" width="10.7109375" style="1" customWidth="1"/>
    <col min="13" max="13" width="2.7109375" style="1" customWidth="1"/>
    <col min="14" max="16384" width="9.28515625" style="1" hidden="1"/>
  </cols>
  <sheetData>
    <row r="1" spans="2:12" ht="15.75" thickBot="1" x14ac:dyDescent="0.3"/>
    <row r="2" spans="2:12" x14ac:dyDescent="0.25">
      <c r="J2" s="156" t="s">
        <v>75</v>
      </c>
      <c r="K2" s="157"/>
      <c r="L2" s="158"/>
    </row>
    <row r="3" spans="2:12" x14ac:dyDescent="0.25">
      <c r="E3" s="219" t="s">
        <v>0</v>
      </c>
      <c r="F3" s="219"/>
      <c r="G3" s="219"/>
      <c r="H3" s="219"/>
      <c r="I3" s="219"/>
      <c r="J3" s="159"/>
      <c r="K3" s="160"/>
      <c r="L3" s="161"/>
    </row>
    <row r="4" spans="2:12" ht="14.65" customHeight="1" thickBot="1" x14ac:dyDescent="0.3">
      <c r="D4" s="27"/>
      <c r="E4" s="219"/>
      <c r="F4" s="219"/>
      <c r="G4" s="219"/>
      <c r="H4" s="219"/>
      <c r="I4" s="219"/>
      <c r="J4" s="162"/>
      <c r="K4" s="163"/>
      <c r="L4" s="164"/>
    </row>
    <row r="5" spans="2:12" ht="14.65" customHeight="1" thickBot="1" x14ac:dyDescent="0.3">
      <c r="B5" s="228" t="s">
        <v>79</v>
      </c>
      <c r="C5" s="228"/>
      <c r="D5" s="228"/>
      <c r="E5" s="219"/>
      <c r="F5" s="219"/>
      <c r="G5" s="219"/>
      <c r="H5" s="219"/>
      <c r="I5" s="219"/>
      <c r="J5" s="28"/>
    </row>
    <row r="6" spans="2:12" ht="14.65" customHeight="1" thickBot="1" x14ac:dyDescent="0.3">
      <c r="B6" s="227" t="s">
        <v>87</v>
      </c>
      <c r="C6" s="227"/>
      <c r="D6" s="227"/>
      <c r="E6" s="223" t="s">
        <v>88</v>
      </c>
      <c r="F6" s="224"/>
      <c r="G6" s="224"/>
      <c r="H6" s="224"/>
      <c r="I6" s="224"/>
      <c r="J6" s="52"/>
      <c r="K6" s="26" t="s">
        <v>90</v>
      </c>
      <c r="L6" s="53"/>
    </row>
    <row r="7" spans="2:12" ht="15.75" thickBot="1" x14ac:dyDescent="0.3">
      <c r="B7" s="29"/>
      <c r="E7" s="225"/>
      <c r="F7" s="226"/>
      <c r="G7" s="226"/>
      <c r="H7" s="226"/>
      <c r="I7" s="226"/>
      <c r="J7" s="221" t="str">
        <f>IF(K6="YES","** 45% DTI MAX FOR STACKED INCOME **","")</f>
        <v/>
      </c>
      <c r="K7" s="221"/>
      <c r="L7" s="222"/>
    </row>
    <row r="8" spans="2:12" ht="6" customHeight="1" thickBot="1" x14ac:dyDescent="0.3">
      <c r="B8" s="29"/>
      <c r="F8" s="30"/>
      <c r="G8" s="30"/>
      <c r="H8" s="30"/>
      <c r="I8" s="30"/>
      <c r="J8" s="31"/>
      <c r="K8" s="31"/>
      <c r="L8" s="31"/>
    </row>
    <row r="9" spans="2:12" x14ac:dyDescent="0.25">
      <c r="B9" s="86" t="s">
        <v>1</v>
      </c>
      <c r="C9" s="87"/>
      <c r="D9" s="87"/>
      <c r="E9" s="87"/>
      <c r="F9" s="87"/>
      <c r="G9" s="87"/>
      <c r="H9" s="87"/>
      <c r="I9" s="87"/>
      <c r="J9" s="87"/>
      <c r="K9" s="87"/>
      <c r="L9" s="88"/>
    </row>
    <row r="10" spans="2:12" ht="15.75" thickBot="1" x14ac:dyDescent="0.3">
      <c r="B10" s="89" t="s">
        <v>2</v>
      </c>
      <c r="C10" s="90"/>
      <c r="D10" s="90"/>
      <c r="E10" s="90"/>
      <c r="F10" s="90"/>
      <c r="G10" s="90"/>
      <c r="H10" s="90"/>
      <c r="I10" s="90"/>
      <c r="J10" s="90"/>
      <c r="K10" s="90"/>
      <c r="L10" s="91"/>
    </row>
    <row r="11" spans="2:12" ht="15.75" thickBot="1" x14ac:dyDescent="0.3"/>
    <row r="12" spans="2:12" ht="15.75" thickBot="1" x14ac:dyDescent="0.3">
      <c r="B12" s="165" t="s">
        <v>3</v>
      </c>
      <c r="C12" s="165"/>
      <c r="D12" s="166"/>
      <c r="E12" s="167"/>
      <c r="F12" s="167"/>
      <c r="H12" s="141" t="s">
        <v>32</v>
      </c>
      <c r="I12" s="141"/>
      <c r="J12" s="155"/>
      <c r="K12" s="155"/>
      <c r="L12" s="155"/>
    </row>
    <row r="13" spans="2:12" ht="14.65" customHeight="1" thickBot="1" x14ac:dyDescent="0.3">
      <c r="B13" s="165" t="s">
        <v>4</v>
      </c>
      <c r="C13" s="165"/>
      <c r="D13" s="167"/>
      <c r="E13" s="167"/>
      <c r="F13" s="167"/>
      <c r="H13" s="141" t="s">
        <v>33</v>
      </c>
      <c r="I13" s="141"/>
      <c r="J13" s="155"/>
      <c r="K13" s="155"/>
      <c r="L13" s="155"/>
    </row>
    <row r="14" spans="2:12" ht="14.65" customHeight="1" thickBot="1" x14ac:dyDescent="0.3">
      <c r="B14" s="165" t="s">
        <v>5</v>
      </c>
      <c r="C14" s="165"/>
      <c r="D14" s="168"/>
      <c r="E14" s="168"/>
      <c r="F14" s="168"/>
      <c r="H14" s="141" t="s">
        <v>34</v>
      </c>
      <c r="I14" s="141"/>
      <c r="J14" s="155"/>
      <c r="K14" s="155"/>
      <c r="L14" s="155"/>
    </row>
    <row r="15" spans="2:12" ht="14.65" customHeight="1" thickBot="1" x14ac:dyDescent="0.3">
      <c r="B15" s="50" t="s">
        <v>80</v>
      </c>
      <c r="C15"/>
      <c r="D15"/>
      <c r="E15"/>
      <c r="F15"/>
      <c r="G15"/>
      <c r="H15" s="141" t="s">
        <v>35</v>
      </c>
      <c r="I15" s="141"/>
      <c r="J15" s="155"/>
      <c r="K15" s="155"/>
      <c r="L15" s="155"/>
    </row>
    <row r="16" spans="2:12" x14ac:dyDescent="0.25">
      <c r="B16" s="50" t="str">
        <f>IF(B6="JADE PRIME ALT DOC","** All Assets must be seasoned for 90 days","** All Assets must be seasoned for 120 days")</f>
        <v>** All Assets must be seasoned for 120 days</v>
      </c>
      <c r="C16"/>
      <c r="D16"/>
      <c r="E16"/>
      <c r="F16"/>
      <c r="G16"/>
      <c r="H16"/>
      <c r="I16"/>
      <c r="J16" s="51" t="s">
        <v>82</v>
      </c>
      <c r="K16"/>
      <c r="L16"/>
    </row>
    <row r="17" spans="2:12" ht="15.75" thickBot="1" x14ac:dyDescent="0.3">
      <c r="B17" s="50" t="s">
        <v>81</v>
      </c>
      <c r="C17"/>
      <c r="D17"/>
      <c r="E17"/>
      <c r="F17"/>
      <c r="G17"/>
      <c r="H17"/>
      <c r="I17"/>
      <c r="J17" s="51" t="s">
        <v>83</v>
      </c>
      <c r="K17"/>
      <c r="L17"/>
    </row>
    <row r="18" spans="2:12" ht="15.75" thickBot="1" x14ac:dyDescent="0.3">
      <c r="B18" s="92" t="s">
        <v>6</v>
      </c>
      <c r="C18" s="93"/>
      <c r="D18" s="93"/>
      <c r="E18" s="93"/>
      <c r="F18" s="93"/>
      <c r="G18" s="93"/>
      <c r="H18" s="93"/>
      <c r="I18" s="93"/>
      <c r="J18" s="93"/>
      <c r="K18" s="93"/>
      <c r="L18" s="94"/>
    </row>
    <row r="19" spans="2:12" ht="15.75" thickBot="1" x14ac:dyDescent="0.3">
      <c r="B19" s="142" t="s">
        <v>8</v>
      </c>
      <c r="C19" s="143"/>
      <c r="D19" s="142" t="s">
        <v>7</v>
      </c>
      <c r="E19" s="143"/>
      <c r="F19" s="95" t="s">
        <v>76</v>
      </c>
      <c r="G19" s="146" t="s">
        <v>9</v>
      </c>
      <c r="H19" s="148" t="s">
        <v>10</v>
      </c>
      <c r="I19" s="149"/>
      <c r="J19" s="146" t="s">
        <v>11</v>
      </c>
      <c r="K19" s="148" t="s">
        <v>12</v>
      </c>
      <c r="L19" s="149"/>
    </row>
    <row r="20" spans="2:12" ht="16.5" thickTop="1" thickBot="1" x14ac:dyDescent="0.3">
      <c r="B20" s="144"/>
      <c r="C20" s="145"/>
      <c r="D20" s="144"/>
      <c r="E20" s="145"/>
      <c r="F20" s="96"/>
      <c r="G20" s="147"/>
      <c r="H20" s="150"/>
      <c r="I20" s="151"/>
      <c r="J20" s="147"/>
      <c r="K20" s="150"/>
      <c r="L20" s="151"/>
    </row>
    <row r="21" spans="2:12" ht="15.75" thickBot="1" x14ac:dyDescent="0.3">
      <c r="B21" s="101" t="s">
        <v>72</v>
      </c>
      <c r="C21" s="102"/>
      <c r="D21" s="100"/>
      <c r="E21" s="100"/>
      <c r="F21" s="54"/>
      <c r="G21" s="55"/>
      <c r="H21" s="99">
        <v>0</v>
      </c>
      <c r="I21" s="99"/>
      <c r="J21" s="56">
        <f>IF(B21="","",IF(B21="Checking",100%,IF(B21="Savings",100%,IF(B21="Money Market",100%,IF(B21="US Treasuries Maturity &lt;1 year",100%,IF(B21="Life Insurance (Cash Surrender Value)",100%,IF(B21="Annuities *",80%,IF(B21="Mutual Funds",80%,IF(B21="Stocks",80%,IF(B21="Bonds",80%,IF(B21="401K",70%,IF(B21="IRA",70%,IF(B21="SEP",70%,IF(B21="KEOGH",70%,0%))))))))))))))</f>
        <v>0</v>
      </c>
      <c r="K21" s="154">
        <f>IF(C22="Non-Borrower","Cannot use Account with a Non-Borrower",IF(E22="Non-Borrower","Cannot use Account with a Non-Borrower",IF(G22="Non-Borrower","Cannot use Account with a Non-Borrower",IF(I22="Non-Borrower","Cannot use Account with a Non-Borrower",IF(J21="","",H21*J21)))))</f>
        <v>0</v>
      </c>
      <c r="L21" s="154"/>
    </row>
    <row r="22" spans="2:12" s="33" customFormat="1" ht="15" customHeight="1" thickTop="1" thickBot="1" x14ac:dyDescent="0.25">
      <c r="B22" s="32" t="s">
        <v>93</v>
      </c>
      <c r="C22" s="106" t="s">
        <v>71</v>
      </c>
      <c r="D22" s="106"/>
      <c r="E22" s="106" t="s">
        <v>71</v>
      </c>
      <c r="F22" s="106"/>
      <c r="G22" s="106" t="s">
        <v>71</v>
      </c>
      <c r="H22" s="106"/>
      <c r="I22" s="106" t="s">
        <v>71</v>
      </c>
      <c r="J22" s="107"/>
      <c r="K22" s="154"/>
      <c r="L22" s="154"/>
    </row>
    <row r="23" spans="2:12" s="33" customFormat="1" ht="7.15" customHeight="1" thickBot="1" x14ac:dyDescent="0.25"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</row>
    <row r="24" spans="2:12" ht="15.75" thickBot="1" x14ac:dyDescent="0.3">
      <c r="B24" s="103" t="s">
        <v>72</v>
      </c>
      <c r="C24" s="104"/>
      <c r="D24" s="100"/>
      <c r="E24" s="100"/>
      <c r="F24" s="54"/>
      <c r="G24" s="55"/>
      <c r="H24" s="105">
        <v>0</v>
      </c>
      <c r="I24" s="105"/>
      <c r="J24" s="57">
        <f>IF(B24="","",IF(B24="Checking",100%,IF(B24="Savings",100%,IF(B24="Money Market",100%,IF(B24="US Treasuries Maturity &lt;1 year",100%,IF(B24="Life Insurance (Cash Surrender Value)",100%,IF(B24="Annuities *",80%,IF(B24="Mutual Funds",80%,IF(B24="Stocks",80%,IF(B24="Bonds",80%,IF(B24="401K",70%,IF(B24="IRA",70%,IF(B24="SEP",70%,IF(B24="KEOGH",70%,0%))))))))))))))</f>
        <v>0</v>
      </c>
      <c r="K24" s="153">
        <f>IF(C25="Non-Borrower","Cannot use Account with a Non-Borrower",IF(E25="Non-Borrower","Cannot use Account with a Non-Borrower",IF(G25="Non-Borrower","Cannot use Account with a Non-Borrower",IF(I25="Non-Borrower","Cannot use Account with a Non-Borrower",IF(J24="","",H24*J24)))))</f>
        <v>0</v>
      </c>
      <c r="L24" s="153"/>
    </row>
    <row r="25" spans="2:12" ht="15" customHeight="1" thickTop="1" thickBot="1" x14ac:dyDescent="0.3">
      <c r="B25" s="32" t="s">
        <v>93</v>
      </c>
      <c r="C25" s="106" t="s">
        <v>71</v>
      </c>
      <c r="D25" s="106"/>
      <c r="E25" s="106" t="s">
        <v>71</v>
      </c>
      <c r="F25" s="106"/>
      <c r="G25" s="106" t="s">
        <v>71</v>
      </c>
      <c r="H25" s="106"/>
      <c r="I25" s="106" t="s">
        <v>71</v>
      </c>
      <c r="J25" s="107"/>
      <c r="K25" s="153"/>
      <c r="L25" s="153"/>
    </row>
    <row r="26" spans="2:12" ht="7.15" customHeight="1" thickBot="1" x14ac:dyDescent="0.3"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</row>
    <row r="27" spans="2:12" ht="15.75" thickBot="1" x14ac:dyDescent="0.3">
      <c r="B27" s="101" t="s">
        <v>72</v>
      </c>
      <c r="C27" s="102"/>
      <c r="D27" s="100"/>
      <c r="E27" s="100"/>
      <c r="F27" s="54"/>
      <c r="G27" s="55"/>
      <c r="H27" s="140">
        <v>0</v>
      </c>
      <c r="I27" s="140"/>
      <c r="J27" s="56">
        <f>IF(B27="","",IF(B27="Checking",100%,IF(B27="Savings",100%,IF(B27="Money Market",100%,IF(B27="US Treasuries Maturity &lt;1 year",100%,IF(B27="Life Insurance (Cash Surrender Value)",100%,IF(B27="Annuities *",80%,IF(B27="Mutual Funds",80%,IF(B27="Stocks",80%,IF(B27="Bonds",80%,IF(B27="401K",70%,IF(B27="IRA",70%,IF(B27="SEP",70%,IF(B27="KEOGH",70%,0%))))))))))))))</f>
        <v>0</v>
      </c>
      <c r="K27" s="154">
        <f>IF(C28="Non-Borrower","Cannot use Account with a Non-Borrower",IF(E28="Non-Borrower","Cannot use Account with a Non-Borrower",IF(G28="Non-Borrower","Cannot use Account with a Non-Borrower",IF(I28="Non-Borrower","Cannot use Account with a Non-Borrower",IF(J27="","",H27*J27)))))</f>
        <v>0</v>
      </c>
      <c r="L27" s="154"/>
    </row>
    <row r="28" spans="2:12" ht="15" customHeight="1" thickTop="1" thickBot="1" x14ac:dyDescent="0.3">
      <c r="B28" s="32" t="s">
        <v>93</v>
      </c>
      <c r="C28" s="106" t="s">
        <v>71</v>
      </c>
      <c r="D28" s="106"/>
      <c r="E28" s="106" t="s">
        <v>71</v>
      </c>
      <c r="F28" s="106"/>
      <c r="G28" s="106" t="s">
        <v>71</v>
      </c>
      <c r="H28" s="106"/>
      <c r="I28" s="106" t="s">
        <v>71</v>
      </c>
      <c r="J28" s="107"/>
      <c r="K28" s="154"/>
      <c r="L28" s="154"/>
    </row>
    <row r="29" spans="2:12" ht="7.15" customHeight="1" thickBot="1" x14ac:dyDescent="0.3"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</row>
    <row r="30" spans="2:12" ht="15.75" thickBot="1" x14ac:dyDescent="0.3">
      <c r="B30" s="103" t="s">
        <v>72</v>
      </c>
      <c r="C30" s="104"/>
      <c r="D30" s="100"/>
      <c r="E30" s="100"/>
      <c r="F30" s="54"/>
      <c r="G30" s="55"/>
      <c r="H30" s="105">
        <v>0</v>
      </c>
      <c r="I30" s="105"/>
      <c r="J30" s="57">
        <f>IF(B30="","",IF(B30="Checking",100%,IF(B30="Savings",100%,IF(B30="Money Market",100%,IF(B30="US Treasuries Maturity &lt;1 year",100%,IF(B30="Life Insurance (Cash Surrender Value)",100%,IF(B30="Annuities *",80%,IF(B30="Mutual Funds",80%,IF(B30="Stocks",80%,IF(B30="Bonds",80%,IF(B30="401K",70%,IF(B30="IRA",70%,IF(B30="SEP",70%,IF(B30="KEOGH",70%,0%))))))))))))))</f>
        <v>0</v>
      </c>
      <c r="K30" s="153">
        <f>IF(C31="Non-Borrower","Cannot use Account with a Non-Borrower",IF(E31="Non-Borrower","Cannot use Account with a Non-Borrower",IF(G31="Non-Borrower","Cannot use Account with a Non-Borrower",IF(I31="Non-Borrower","Cannot use Account with a Non-Borrower",IF(J30="","",H30*J30)))))</f>
        <v>0</v>
      </c>
      <c r="L30" s="153"/>
    </row>
    <row r="31" spans="2:12" ht="15" customHeight="1" thickTop="1" thickBot="1" x14ac:dyDescent="0.3">
      <c r="B31" s="32" t="s">
        <v>93</v>
      </c>
      <c r="C31" s="106" t="s">
        <v>71</v>
      </c>
      <c r="D31" s="106"/>
      <c r="E31" s="106" t="s">
        <v>71</v>
      </c>
      <c r="F31" s="106"/>
      <c r="G31" s="106" t="s">
        <v>71</v>
      </c>
      <c r="H31" s="106"/>
      <c r="I31" s="106" t="s">
        <v>71</v>
      </c>
      <c r="J31" s="107"/>
      <c r="K31" s="153"/>
      <c r="L31" s="153"/>
    </row>
    <row r="32" spans="2:12" ht="7.15" customHeight="1" thickBot="1" x14ac:dyDescent="0.3"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2:12" ht="15.75" thickBot="1" x14ac:dyDescent="0.3">
      <c r="B33" s="101" t="s">
        <v>72</v>
      </c>
      <c r="C33" s="102"/>
      <c r="D33" s="100"/>
      <c r="E33" s="100"/>
      <c r="F33" s="54"/>
      <c r="G33" s="55"/>
      <c r="H33" s="140">
        <v>0</v>
      </c>
      <c r="I33" s="140"/>
      <c r="J33" s="56">
        <f>IF(B33="","",IF(B33="Checking",100%,IF(B33="Savings",100%,IF(B33="Money Market",100%,IF(B33="US Treasuries Maturity &lt;1 year",100%,IF(B33="Life Insurance (Cash Surrender Value)",100%,IF(B33="Annuities *",80%,IF(B33="Mutual Funds",80%,IF(B33="Stocks",80%,IF(B33="Bonds",80%,IF(B33="401K",70%,IF(B33="IRA",70%,IF(B33="SEP",70%,IF(B33="KEOGH",70%,0%))))))))))))))</f>
        <v>0</v>
      </c>
      <c r="K33" s="154">
        <f>IF(C34="Non-Borrower","Cannot use Account with a Non-Borrower",IF(E34="Non-Borrower","Cannot use Account with a Non-Borrower",IF(G34="Non-Borrower","Cannot use Account with a Non-Borrower",IF(I34="Non-Borrower","Cannot use Account with a Non-Borrower",IF(J33="","",H33*J33)))))</f>
        <v>0</v>
      </c>
      <c r="L33" s="154"/>
    </row>
    <row r="34" spans="2:12" ht="15" customHeight="1" thickTop="1" thickBot="1" x14ac:dyDescent="0.3">
      <c r="B34" s="32" t="s">
        <v>93</v>
      </c>
      <c r="C34" s="106" t="s">
        <v>71</v>
      </c>
      <c r="D34" s="106"/>
      <c r="E34" s="106" t="s">
        <v>71</v>
      </c>
      <c r="F34" s="106"/>
      <c r="G34" s="106" t="s">
        <v>71</v>
      </c>
      <c r="H34" s="106"/>
      <c r="I34" s="106" t="s">
        <v>71</v>
      </c>
      <c r="J34" s="107"/>
      <c r="K34" s="154"/>
      <c r="L34" s="154"/>
    </row>
    <row r="35" spans="2:12" ht="7.15" customHeight="1" thickBot="1" x14ac:dyDescent="0.3"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</row>
    <row r="36" spans="2:12" ht="15.75" thickBot="1" x14ac:dyDescent="0.3">
      <c r="B36" s="103" t="s">
        <v>72</v>
      </c>
      <c r="C36" s="104"/>
      <c r="D36" s="100"/>
      <c r="E36" s="100"/>
      <c r="F36" s="54"/>
      <c r="G36" s="55"/>
      <c r="H36" s="105">
        <v>0</v>
      </c>
      <c r="I36" s="105"/>
      <c r="J36" s="57">
        <f>IF(B36="","",IF(B36="Checking",100%,IF(B36="Savings",100%,IF(B36="Money Market",100%,IF(B36="US Treasuries Maturity &lt;1 year",100%,IF(B36="Life Insurance (Cash Surrender Value)",100%,IF(B36="Annuities *",80%,IF(B36="Mutual Funds",80%,IF(B36="Stocks",80%,IF(B36="Bonds",80%,IF(B36="401K",70%,IF(B36="IRA",70%,IF(B36="SEP",70%,IF(B36="KEOGH",70%,0%))))))))))))))</f>
        <v>0</v>
      </c>
      <c r="K36" s="153">
        <f>IF(C37="Non-Borrower","Cannot use Account with a Non-Borrower",IF(E37="Non-Borrower","Cannot use Account with a Non-Borrower",IF(G37="Non-Borrower","Cannot use Account with a Non-Borrower",IF(I37="Non-Borrower","Cannot use Account with a Non-Borrower",IF(J36="","",H36*J36)))))</f>
        <v>0</v>
      </c>
      <c r="L36" s="153"/>
    </row>
    <row r="37" spans="2:12" ht="15" customHeight="1" thickTop="1" thickBot="1" x14ac:dyDescent="0.3">
      <c r="B37" s="32" t="s">
        <v>93</v>
      </c>
      <c r="C37" s="106" t="s">
        <v>71</v>
      </c>
      <c r="D37" s="106"/>
      <c r="E37" s="106" t="s">
        <v>71</v>
      </c>
      <c r="F37" s="106"/>
      <c r="G37" s="106" t="s">
        <v>71</v>
      </c>
      <c r="H37" s="106"/>
      <c r="I37" s="106" t="s">
        <v>71</v>
      </c>
      <c r="J37" s="107"/>
      <c r="K37" s="153"/>
      <c r="L37" s="153"/>
    </row>
    <row r="38" spans="2:12" ht="7.15" customHeight="1" thickBot="1" x14ac:dyDescent="0.3"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</row>
    <row r="39" spans="2:12" ht="15.75" thickBot="1" x14ac:dyDescent="0.3">
      <c r="B39" s="101" t="s">
        <v>72</v>
      </c>
      <c r="C39" s="102"/>
      <c r="D39" s="100"/>
      <c r="E39" s="100"/>
      <c r="F39" s="54"/>
      <c r="G39" s="55"/>
      <c r="H39" s="140">
        <v>0</v>
      </c>
      <c r="I39" s="140"/>
      <c r="J39" s="56">
        <f>IF(B39="","",IF(B39="Checking",100%,IF(B39="Savings",100%,IF(B39="Money Market",100%,IF(B39="US Treasuries Maturity &lt;1 year",100%,IF(B39="Life Insurance (Cash Surrender Value)",100%,IF(B39="Annuities *",80%,IF(B39="Mutual Funds",80%,IF(B39="Stocks",80%,IF(B39="Bonds",80%,IF(B39="401K",70%,IF(B39="IRA",70%,IF(B39="SEP",70%,IF(B39="KEOGH",70%,0%))))))))))))))</f>
        <v>0</v>
      </c>
      <c r="K39" s="154">
        <f>IF(C40="Non-Borrower","Cannot use Account with a Non-Borrower",IF(E40="Non-Borrower","Cannot use Account with a Non-Borrower",IF(G40="Non-Borrower","Cannot use Account with a Non-Borrower",IF(I40="Non-Borrower","Cannot use Account with a Non-Borrower",IF(J39="","",H39*J39)))))</f>
        <v>0</v>
      </c>
      <c r="L39" s="154"/>
    </row>
    <row r="40" spans="2:12" ht="15" customHeight="1" thickTop="1" thickBot="1" x14ac:dyDescent="0.3">
      <c r="B40" s="32" t="s">
        <v>93</v>
      </c>
      <c r="C40" s="106" t="s">
        <v>71</v>
      </c>
      <c r="D40" s="106"/>
      <c r="E40" s="106" t="s">
        <v>71</v>
      </c>
      <c r="F40" s="106"/>
      <c r="G40" s="106" t="s">
        <v>71</v>
      </c>
      <c r="H40" s="106"/>
      <c r="I40" s="106" t="s">
        <v>71</v>
      </c>
      <c r="J40" s="107"/>
      <c r="K40" s="154"/>
      <c r="L40" s="154"/>
    </row>
    <row r="41" spans="2:12" ht="7.15" customHeight="1" thickBot="1" x14ac:dyDescent="0.3"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</row>
    <row r="42" spans="2:12" ht="15.75" thickBot="1" x14ac:dyDescent="0.3">
      <c r="B42" s="103" t="s">
        <v>72</v>
      </c>
      <c r="C42" s="104"/>
      <c r="D42" s="100"/>
      <c r="E42" s="100"/>
      <c r="F42" s="54"/>
      <c r="G42" s="55"/>
      <c r="H42" s="105">
        <v>0</v>
      </c>
      <c r="I42" s="105"/>
      <c r="J42" s="57">
        <f>IF(B42="","",IF(B42="Checking",100%,IF(B42="Savings",100%,IF(B42="Money Market",100%,IF(B42="US Treasuries Maturity &lt;1 year",100%,IF(B42="Life Insurance (Cash Surrender Value)",100%,IF(B42="Annuities *",80%,IF(B42="Mutual Funds",80%,IF(B42="Stocks",80%,IF(B42="Bonds",80%,IF(B42="401K",70%,IF(B42="IRA",70%,IF(B42="SEP",70%,IF(B42="KEOGH",70%,0%))))))))))))))</f>
        <v>0</v>
      </c>
      <c r="K42" s="153">
        <f>IF(C43="Non-Borrower","Cannot use Account with a Non-Borrower",IF(E43="Non-Borrower","Cannot use Account with a Non-Borrower",IF(G43="Non-Borrower","Cannot use Account with a Non-Borrower",IF(I43="Non-Borrower","Cannot use Account with a Non-Borrower",IF(J42="","",H42*J42)))))</f>
        <v>0</v>
      </c>
      <c r="L42" s="153"/>
    </row>
    <row r="43" spans="2:12" ht="15" customHeight="1" thickTop="1" thickBot="1" x14ac:dyDescent="0.3">
      <c r="B43" s="32" t="s">
        <v>93</v>
      </c>
      <c r="C43" s="106" t="s">
        <v>71</v>
      </c>
      <c r="D43" s="106"/>
      <c r="E43" s="106" t="s">
        <v>71</v>
      </c>
      <c r="F43" s="106"/>
      <c r="G43" s="106" t="s">
        <v>71</v>
      </c>
      <c r="H43" s="106"/>
      <c r="I43" s="106" t="s">
        <v>71</v>
      </c>
      <c r="J43" s="107"/>
      <c r="K43" s="153"/>
      <c r="L43" s="153"/>
    </row>
    <row r="44" spans="2:12" ht="7.15" customHeight="1" thickBot="1" x14ac:dyDescent="0.3"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</row>
    <row r="45" spans="2:12" ht="15.75" thickBot="1" x14ac:dyDescent="0.3">
      <c r="B45" s="101" t="s">
        <v>72</v>
      </c>
      <c r="C45" s="102"/>
      <c r="D45" s="100"/>
      <c r="E45" s="100"/>
      <c r="F45" s="54"/>
      <c r="G45" s="55"/>
      <c r="H45" s="140">
        <v>0</v>
      </c>
      <c r="I45" s="140"/>
      <c r="J45" s="56">
        <f>IF(B45="","",IF(B45="Checking",100%,IF(B45="Savings",100%,IF(B45="Money Market",100%,IF(B45="US Treasuries Maturity &lt;1 year",100%,IF(B45="Life Insurance (Cash Surrender Value)",100%,IF(B45="Annuities *",80%,IF(B45="Mutual Funds",80%,IF(B45="Stocks",80%,IF(B45="Bonds",80%,IF(B45="401K",70%,IF(B45="IRA",70%,IF(B45="SEP",70%,IF(B45="KEOGH",70%,0%))))))))))))))</f>
        <v>0</v>
      </c>
      <c r="K45" s="154">
        <f>IF(C46="Non-Borrower","Cannot use Account with a Non-Borrower",IF(E46="Non-Borrower","Cannot use Account with a Non-Borrower",IF(G46="Non-Borrower","Cannot use Account with a Non-Borrower",IF(I46="Non-Borrower","Cannot use Account with a Non-Borrower",IF(J45="","",H45*J45)))))</f>
        <v>0</v>
      </c>
      <c r="L45" s="154"/>
    </row>
    <row r="46" spans="2:12" ht="15" customHeight="1" thickTop="1" thickBot="1" x14ac:dyDescent="0.3">
      <c r="B46" s="32" t="s">
        <v>93</v>
      </c>
      <c r="C46" s="106" t="s">
        <v>71</v>
      </c>
      <c r="D46" s="106"/>
      <c r="E46" s="106" t="s">
        <v>71</v>
      </c>
      <c r="F46" s="106"/>
      <c r="G46" s="106" t="s">
        <v>71</v>
      </c>
      <c r="H46" s="106"/>
      <c r="I46" s="106" t="s">
        <v>71</v>
      </c>
      <c r="J46" s="107"/>
      <c r="K46" s="154"/>
      <c r="L46" s="154"/>
    </row>
    <row r="47" spans="2:12" ht="7.15" customHeight="1" thickBot="1" x14ac:dyDescent="0.3"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</row>
    <row r="48" spans="2:12" ht="15.75" thickBot="1" x14ac:dyDescent="0.3">
      <c r="B48" s="103" t="s">
        <v>72</v>
      </c>
      <c r="C48" s="104"/>
      <c r="D48" s="100"/>
      <c r="E48" s="100"/>
      <c r="F48" s="54"/>
      <c r="G48" s="55"/>
      <c r="H48" s="105">
        <v>0</v>
      </c>
      <c r="I48" s="105"/>
      <c r="J48" s="57">
        <f>IF(B48="","",IF(B48="Checking",100%,IF(B48="Savings",100%,IF(B48="Money Market",100%,IF(B48="US Treasuries Maturity &lt;1 year",100%,IF(B48="Life Insurance (Cash Surrender Value)",100%,IF(B48="Annuities *",80%,IF(B48="Mutual Funds",80%,IF(B48="Stocks",80%,IF(B48="Bonds",80%,IF(B48="401K",70%,IF(B48="IRA",70%,IF(B48="SEP",70%,IF(B48="KEOGH",70%,0%))))))))))))))</f>
        <v>0</v>
      </c>
      <c r="K48" s="153">
        <f>IF(C49="Non-Borrower","Cannot use Account with a Non-Borrower",IF(E49="Non-Borrower","Cannot use Account with a Non-Borrower",IF(G49="Non-Borrower","Cannot use Account with a Non-Borrower",IF(I49="Non-Borrower","Cannot use Account with a Non-Borrower",IF(J48="","",H48*J48)))))</f>
        <v>0</v>
      </c>
      <c r="L48" s="153"/>
    </row>
    <row r="49" spans="2:12" ht="15" customHeight="1" thickTop="1" thickBot="1" x14ac:dyDescent="0.3">
      <c r="B49" s="32" t="s">
        <v>93</v>
      </c>
      <c r="C49" s="106" t="s">
        <v>71</v>
      </c>
      <c r="D49" s="106"/>
      <c r="E49" s="106" t="s">
        <v>71</v>
      </c>
      <c r="F49" s="106"/>
      <c r="G49" s="106" t="s">
        <v>71</v>
      </c>
      <c r="H49" s="106"/>
      <c r="I49" s="106" t="s">
        <v>71</v>
      </c>
      <c r="J49" s="107"/>
      <c r="K49" s="153"/>
      <c r="L49" s="153"/>
    </row>
    <row r="50" spans="2:12" ht="7.15" customHeight="1" x14ac:dyDescent="0.25"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</row>
    <row r="51" spans="2:12" ht="15.75" hidden="1" thickBot="1" x14ac:dyDescent="0.3">
      <c r="B51" s="101" t="s">
        <v>72</v>
      </c>
      <c r="C51" s="102"/>
      <c r="D51" s="100"/>
      <c r="E51" s="100"/>
      <c r="F51" s="54"/>
      <c r="G51" s="55"/>
      <c r="H51" s="140">
        <v>0</v>
      </c>
      <c r="I51" s="140"/>
      <c r="J51" s="56">
        <f>IF(B51="","",IF(B51="Checking",100%,IF(B51="Savings",100%,IF(B51="Money Market",100%,IF(B51="US Treasuries Maturity &lt;1 year",100%,IF(B51="Life Insurance (Cash Surrender Value)",100%,IF(B51="Annuities *",80%,IF(B51="Mutual Funds",80%,IF(B51="Stocks",80%,IF(B51="Bonds",80%,IF(B51="401K",70%,IF(B51="IRA",70%,IF(B51="SEP",70%,IF(B51="KEOGH",70%,0%))))))))))))))</f>
        <v>0</v>
      </c>
      <c r="K51" s="154">
        <f>IF(C52="Non-Borrower","Cannot use Account with a Non-Borrower",IF(E52="Non-Borrower","Cannot use Account with a Non-Borrower",IF(G52="Non-Borrower","Cannot use Account with a Non-Borrower",IF(I52="Non-Borrower","Cannot use Account with a Non-Borrower",IF(J51="","",H51*J51)))))</f>
        <v>0</v>
      </c>
      <c r="L51" s="154"/>
    </row>
    <row r="52" spans="2:12" ht="15" hidden="1" customHeight="1" thickTop="1" thickBot="1" x14ac:dyDescent="0.3">
      <c r="B52" s="32" t="s">
        <v>93</v>
      </c>
      <c r="C52" s="106" t="s">
        <v>71</v>
      </c>
      <c r="D52" s="106"/>
      <c r="E52" s="106" t="s">
        <v>71</v>
      </c>
      <c r="F52" s="106"/>
      <c r="G52" s="106" t="s">
        <v>71</v>
      </c>
      <c r="H52" s="106"/>
      <c r="I52" s="106" t="s">
        <v>71</v>
      </c>
      <c r="J52" s="107"/>
      <c r="K52" s="154"/>
      <c r="L52" s="154"/>
    </row>
    <row r="53" spans="2:12" ht="7.15" hidden="1" customHeight="1" thickBot="1" x14ac:dyDescent="0.3"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</row>
    <row r="54" spans="2:12" ht="15.75" hidden="1" thickBot="1" x14ac:dyDescent="0.3">
      <c r="B54" s="103" t="s">
        <v>72</v>
      </c>
      <c r="C54" s="104"/>
      <c r="D54" s="100"/>
      <c r="E54" s="100"/>
      <c r="F54" s="54"/>
      <c r="G54" s="55"/>
      <c r="H54" s="105">
        <v>0</v>
      </c>
      <c r="I54" s="105"/>
      <c r="J54" s="57">
        <f>IF(B54="","",IF(B54="Checking",100%,IF(B54="Savings",100%,IF(B54="Money Market",100%,IF(B54="US Treasuries Maturity &lt;1 year",100%,IF(B54="Life Insurance (Cash Surrender Value)",100%,IF(B54="Annuities *",80%,IF(B54="Mutual Funds",80%,IF(B54="Stocks",80%,IF(B54="Bonds",80%,IF(B54="401K",70%,IF(B54="IRA",70%,IF(B54="SEP",70%,IF(B54="KEOGH",70%,0%))))))))))))))</f>
        <v>0</v>
      </c>
      <c r="K54" s="153">
        <f>IF(C55="Non-Borrower","Cannot use Account with a Non-Borrower",IF(E55="Non-Borrower","Cannot use Account with a Non-Borrower",IF(G55="Non-Borrower","Cannot use Account with a Non-Borrower",IF(I55="Non-Borrower","Cannot use Account with a Non-Borrower",IF(J54="","",H54*J54)))))</f>
        <v>0</v>
      </c>
      <c r="L54" s="153"/>
    </row>
    <row r="55" spans="2:12" ht="15" hidden="1" customHeight="1" thickTop="1" thickBot="1" x14ac:dyDescent="0.3">
      <c r="B55" s="32" t="s">
        <v>93</v>
      </c>
      <c r="C55" s="106" t="s">
        <v>71</v>
      </c>
      <c r="D55" s="106"/>
      <c r="E55" s="106" t="s">
        <v>71</v>
      </c>
      <c r="F55" s="106"/>
      <c r="G55" s="106" t="s">
        <v>71</v>
      </c>
      <c r="H55" s="106"/>
      <c r="I55" s="106" t="s">
        <v>71</v>
      </c>
      <c r="J55" s="107"/>
      <c r="K55" s="153"/>
      <c r="L55" s="153"/>
    </row>
    <row r="56" spans="2:12" ht="7.15" hidden="1" customHeight="1" thickBot="1" x14ac:dyDescent="0.3"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</row>
    <row r="57" spans="2:12" ht="15.75" hidden="1" thickBot="1" x14ac:dyDescent="0.3">
      <c r="B57" s="101" t="s">
        <v>72</v>
      </c>
      <c r="C57" s="102"/>
      <c r="D57" s="100"/>
      <c r="E57" s="100"/>
      <c r="F57" s="54"/>
      <c r="G57" s="55"/>
      <c r="H57" s="140">
        <v>0</v>
      </c>
      <c r="I57" s="140"/>
      <c r="J57" s="56">
        <f>IF(B57="","",IF(B57="Checking",100%,IF(B57="Savings",100%,IF(B57="Money Market",100%,IF(B57="US Treasuries Maturity &lt;1 year",100%,IF(B57="Life Insurance (Cash Surrender Value)",100%,IF(B57="Annuities *",80%,IF(B57="Mutual Funds",80%,IF(B57="Stocks",80%,IF(B57="Bonds",80%,IF(B57="401K",70%,IF(B57="IRA",70%,IF(B57="SEP",70%,IF(B57="KEOGH",70%,0%))))))))))))))</f>
        <v>0</v>
      </c>
      <c r="K57" s="154">
        <f>IF(C58="Non-Borrower","Cannot use Account with a Non-Borrower",IF(E58="Non-Borrower","Cannot use Account with a Non-Borrower",IF(G58="Non-Borrower","Cannot use Account with a Non-Borrower",IF(I58="Non-Borrower","Cannot use Account with a Non-Borrower",IF(J57="","",H57*J57)))))</f>
        <v>0</v>
      </c>
      <c r="L57" s="154"/>
    </row>
    <row r="58" spans="2:12" ht="15" hidden="1" customHeight="1" thickTop="1" thickBot="1" x14ac:dyDescent="0.3">
      <c r="B58" s="32" t="s">
        <v>93</v>
      </c>
      <c r="C58" s="106" t="s">
        <v>71</v>
      </c>
      <c r="D58" s="106"/>
      <c r="E58" s="106" t="s">
        <v>71</v>
      </c>
      <c r="F58" s="106"/>
      <c r="G58" s="106" t="s">
        <v>71</v>
      </c>
      <c r="H58" s="106"/>
      <c r="I58" s="106" t="s">
        <v>71</v>
      </c>
      <c r="J58" s="107"/>
      <c r="K58" s="154"/>
      <c r="L58" s="154"/>
    </row>
    <row r="59" spans="2:12" ht="7.15" hidden="1" customHeight="1" thickBot="1" x14ac:dyDescent="0.3"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</row>
    <row r="60" spans="2:12" ht="15.75" hidden="1" thickBot="1" x14ac:dyDescent="0.3">
      <c r="B60" s="103" t="s">
        <v>72</v>
      </c>
      <c r="C60" s="104"/>
      <c r="D60" s="100"/>
      <c r="E60" s="100"/>
      <c r="F60" s="54"/>
      <c r="G60" s="55"/>
      <c r="H60" s="105">
        <v>0</v>
      </c>
      <c r="I60" s="105"/>
      <c r="J60" s="57">
        <f>IF(B60="","",IF(B60="Checking",100%,IF(B60="Savings",100%,IF(B60="Money Market",100%,IF(B60="US Treasuries Maturity &lt;1 year",100%,IF(B60="Life Insurance (Cash Surrender Value)",100%,IF(B60="Annuities *",80%,IF(B60="Mutual Funds",80%,IF(B60="Stocks",80%,IF(B60="Bonds",80%,IF(B60="401K",70%,IF(B60="IRA",70%,IF(B60="SEP",70%,IF(B60="KEOGH",70%,0%))))))))))))))</f>
        <v>0</v>
      </c>
      <c r="K60" s="153">
        <f>IF(C61="Non-Borrower","Cannot use Account with a Non-Borrower",IF(E61="Non-Borrower","Cannot use Account with a Non-Borrower",IF(G61="Non-Borrower","Cannot use Account with a Non-Borrower",IF(I61="Non-Borrower","Cannot use Account with a Non-Borrower",IF(J60="","",H60*J60)))))</f>
        <v>0</v>
      </c>
      <c r="L60" s="153"/>
    </row>
    <row r="61" spans="2:12" ht="15" hidden="1" customHeight="1" thickTop="1" thickBot="1" x14ac:dyDescent="0.3">
      <c r="B61" s="32" t="s">
        <v>93</v>
      </c>
      <c r="C61" s="106" t="s">
        <v>71</v>
      </c>
      <c r="D61" s="106"/>
      <c r="E61" s="106" t="s">
        <v>71</v>
      </c>
      <c r="F61" s="106"/>
      <c r="G61" s="106" t="s">
        <v>71</v>
      </c>
      <c r="H61" s="106"/>
      <c r="I61" s="106" t="s">
        <v>71</v>
      </c>
      <c r="J61" s="107"/>
      <c r="K61" s="153"/>
      <c r="L61" s="153"/>
    </row>
    <row r="62" spans="2:12" ht="7.15" hidden="1" customHeight="1" thickBot="1" x14ac:dyDescent="0.3"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</row>
    <row r="63" spans="2:12" ht="15.75" hidden="1" thickBot="1" x14ac:dyDescent="0.3">
      <c r="B63" s="101" t="s">
        <v>72</v>
      </c>
      <c r="C63" s="102"/>
      <c r="D63" s="100"/>
      <c r="E63" s="100"/>
      <c r="F63" s="54"/>
      <c r="G63" s="55"/>
      <c r="H63" s="140">
        <v>0</v>
      </c>
      <c r="I63" s="140"/>
      <c r="J63" s="56">
        <f>IF(B63="","",IF(B63="Checking",100%,IF(B63="Savings",100%,IF(B63="Money Market",100%,IF(B63="US Treasuries Maturity &lt;1 year",100%,IF(B63="Life Insurance (Cash Surrender Value)",100%,IF(B63="Annuities *",80%,IF(B63="Mutual Funds",80%,IF(B63="Stocks",80%,IF(B63="Bonds",80%,IF(B63="401K",70%,IF(B63="IRA",70%,IF(B63="SEP",70%,IF(B63="KEOGH",70%,0%))))))))))))))</f>
        <v>0</v>
      </c>
      <c r="K63" s="154">
        <f>IF(C64="Non-Borrower","Cannot use Account with a Non-Borrower",IF(E64="Non-Borrower","Cannot use Account with a Non-Borrower",IF(G64="Non-Borrower","Cannot use Account with a Non-Borrower",IF(I64="Non-Borrower","Cannot use Account with a Non-Borrower",IF(J63="","",H63*J63)))))</f>
        <v>0</v>
      </c>
      <c r="L63" s="154"/>
    </row>
    <row r="64" spans="2:12" ht="15" hidden="1" customHeight="1" thickTop="1" thickBot="1" x14ac:dyDescent="0.3">
      <c r="B64" s="32" t="s">
        <v>93</v>
      </c>
      <c r="C64" s="106" t="s">
        <v>71</v>
      </c>
      <c r="D64" s="106"/>
      <c r="E64" s="106" t="s">
        <v>71</v>
      </c>
      <c r="F64" s="106"/>
      <c r="G64" s="106" t="s">
        <v>71</v>
      </c>
      <c r="H64" s="106"/>
      <c r="I64" s="106" t="s">
        <v>71</v>
      </c>
      <c r="J64" s="107"/>
      <c r="K64" s="154"/>
      <c r="L64" s="154"/>
    </row>
    <row r="65" spans="2:12" x14ac:dyDescent="0.25">
      <c r="B65" s="178" t="s">
        <v>26</v>
      </c>
      <c r="C65" s="178"/>
      <c r="D65" s="178"/>
      <c r="E65" s="178"/>
      <c r="F65" s="178"/>
      <c r="G65" s="34"/>
      <c r="H65" s="178"/>
      <c r="I65" s="178"/>
      <c r="J65" s="35"/>
      <c r="K65" s="36"/>
      <c r="L65" s="36"/>
    </row>
    <row r="66" spans="2:12" x14ac:dyDescent="0.25">
      <c r="B66" s="178" t="s">
        <v>44</v>
      </c>
      <c r="C66" s="178"/>
      <c r="D66" s="178"/>
      <c r="E66" s="178"/>
      <c r="F66" s="178"/>
      <c r="G66" s="178"/>
      <c r="H66" s="178"/>
      <c r="I66" s="178"/>
      <c r="J66" s="36"/>
      <c r="K66" s="36"/>
      <c r="L66" s="36"/>
    </row>
    <row r="67" spans="2:12" x14ac:dyDescent="0.25">
      <c r="B67" s="188" t="s">
        <v>77</v>
      </c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2:12" ht="15.75" thickBot="1" x14ac:dyDescent="0.3"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</row>
    <row r="69" spans="2:12" ht="8.1" customHeight="1" x14ac:dyDescent="0.25">
      <c r="B69" s="116" t="s">
        <v>38</v>
      </c>
      <c r="C69" s="117"/>
      <c r="D69" s="170">
        <f>SUM(H21,H24,H27,H30,H33,H36,H39,H42,H45,H48,H51,H54,H57,H60,H63)</f>
        <v>0</v>
      </c>
      <c r="E69" s="171"/>
      <c r="F69" s="174"/>
      <c r="G69" s="175"/>
      <c r="H69" s="108" t="s">
        <v>24</v>
      </c>
      <c r="I69" s="109"/>
      <c r="J69" s="109"/>
      <c r="K69" s="179">
        <f>SUM(K21:L63)</f>
        <v>0</v>
      </c>
      <c r="L69" s="180"/>
    </row>
    <row r="70" spans="2:12" ht="8.1" customHeight="1" thickBot="1" x14ac:dyDescent="0.3">
      <c r="B70" s="118"/>
      <c r="C70" s="119"/>
      <c r="D70" s="172"/>
      <c r="E70" s="173"/>
      <c r="F70" s="176"/>
      <c r="G70" s="177"/>
      <c r="H70" s="110"/>
      <c r="I70" s="111"/>
      <c r="J70" s="111"/>
      <c r="K70" s="181"/>
      <c r="L70" s="182"/>
    </row>
    <row r="71" spans="2:12" ht="7.15" customHeight="1" thickBot="1" x14ac:dyDescent="0.3"/>
    <row r="72" spans="2:12" ht="15.75" thickBot="1" x14ac:dyDescent="0.3">
      <c r="B72" s="232" t="s">
        <v>27</v>
      </c>
      <c r="C72" s="233"/>
      <c r="D72" s="233"/>
      <c r="E72" s="233"/>
      <c r="F72" s="233"/>
      <c r="G72" s="233"/>
      <c r="H72" s="233"/>
      <c r="I72" s="233"/>
      <c r="J72" s="233"/>
      <c r="K72" s="233"/>
      <c r="L72" s="234"/>
    </row>
    <row r="73" spans="2:12" x14ac:dyDescent="0.25">
      <c r="B73" s="195" t="s">
        <v>28</v>
      </c>
      <c r="C73" s="195"/>
      <c r="D73" s="195"/>
      <c r="E73" s="195"/>
      <c r="F73" s="195"/>
      <c r="G73" s="195"/>
      <c r="H73" s="195"/>
      <c r="I73" s="195"/>
      <c r="J73" s="195"/>
      <c r="K73" s="196">
        <v>0</v>
      </c>
      <c r="L73" s="196"/>
    </row>
    <row r="74" spans="2:12" x14ac:dyDescent="0.25">
      <c r="B74" s="197" t="s">
        <v>41</v>
      </c>
      <c r="C74" s="197"/>
      <c r="D74" s="197"/>
      <c r="E74" s="197"/>
      <c r="F74" s="197"/>
      <c r="G74" s="197"/>
      <c r="H74" s="197"/>
      <c r="I74" s="197"/>
      <c r="J74" s="197"/>
      <c r="K74" s="115">
        <v>0</v>
      </c>
      <c r="L74" s="115"/>
    </row>
    <row r="75" spans="2:12" x14ac:dyDescent="0.25">
      <c r="B75" s="114" t="s">
        <v>29</v>
      </c>
      <c r="C75" s="114"/>
      <c r="D75" s="114"/>
      <c r="E75" s="114"/>
      <c r="F75" s="114"/>
      <c r="G75" s="114"/>
      <c r="H75" s="114"/>
      <c r="I75" s="114"/>
      <c r="J75" s="114"/>
      <c r="K75" s="115">
        <v>0</v>
      </c>
      <c r="L75" s="115"/>
    </row>
    <row r="76" spans="2:12" x14ac:dyDescent="0.25">
      <c r="B76" s="231" t="str">
        <f>IF(B6="PRIME / PLUS CONNECT","","Required Reserves")</f>
        <v/>
      </c>
      <c r="C76" s="231"/>
      <c r="D76" s="231"/>
      <c r="E76" s="231"/>
      <c r="F76" s="231"/>
      <c r="G76" s="231"/>
      <c r="H76" s="231"/>
      <c r="I76" s="231"/>
      <c r="J76" s="231"/>
      <c r="K76" s="230">
        <v>0</v>
      </c>
      <c r="L76" s="230"/>
    </row>
    <row r="77" spans="2:12" ht="15.75" thickBot="1" x14ac:dyDescent="0.3">
      <c r="B77" s="186" t="s">
        <v>78</v>
      </c>
      <c r="C77" s="186"/>
      <c r="D77" s="186"/>
      <c r="E77" s="186"/>
      <c r="F77" s="186"/>
      <c r="G77" s="186"/>
      <c r="H77" s="186"/>
      <c r="I77" s="186"/>
      <c r="J77" s="41"/>
      <c r="K77" s="187" t="str">
        <f>IF(B6="JADE PRIME ALT DOC","","Reserves Not Required")</f>
        <v>Reserves Not Required</v>
      </c>
      <c r="L77" s="187"/>
    </row>
    <row r="78" spans="2:12" ht="15.75" thickBot="1" x14ac:dyDescent="0.3">
      <c r="B78" s="126" t="s">
        <v>43</v>
      </c>
      <c r="C78" s="127"/>
      <c r="D78" s="127"/>
      <c r="E78" s="127"/>
      <c r="F78" s="127"/>
      <c r="G78" s="127"/>
      <c r="H78" s="127"/>
      <c r="I78" s="127"/>
      <c r="J78" s="128"/>
      <c r="K78" s="190">
        <f>IF(H120=TRUE,H125,H123)</f>
        <v>0</v>
      </c>
      <c r="L78" s="191"/>
    </row>
    <row r="79" spans="2:12" ht="7.15" customHeight="1" thickBot="1" x14ac:dyDescent="0.3">
      <c r="B79"/>
      <c r="C79"/>
      <c r="D79"/>
      <c r="E79"/>
      <c r="F79"/>
      <c r="G79"/>
      <c r="H79"/>
      <c r="I79"/>
      <c r="J79"/>
      <c r="K79"/>
      <c r="L79"/>
    </row>
    <row r="80" spans="2:12" ht="15.75" thickBot="1" x14ac:dyDescent="0.3">
      <c r="B80" s="192" t="str">
        <f>IF(K6="YES","","Qualified Assets minimum is the lesser of $1MM or 1.25X the loan amount (Minimum Assets may never be less than $250,000)")</f>
        <v>Qualified Assets minimum is the lesser of $1MM or 1.25X the loan amount (Minimum Assets may never be less than $250,000)</v>
      </c>
      <c r="C80" s="193"/>
      <c r="D80" s="193"/>
      <c r="E80" s="193"/>
      <c r="F80" s="193"/>
      <c r="G80" s="193"/>
      <c r="H80" s="193"/>
      <c r="I80" s="193"/>
      <c r="J80" s="193"/>
      <c r="K80" s="193"/>
      <c r="L80" s="194"/>
    </row>
    <row r="81" spans="2:12" ht="15.75" thickBot="1" x14ac:dyDescent="0.3">
      <c r="B81" s="42" t="str">
        <f>IF(K6="YES","N/A",IF(B82="PASS","",IF(K81&gt;=1000000,"PASS","FAIL")))</f>
        <v/>
      </c>
      <c r="C81" s="131" t="str">
        <f>IF(K6="YES","",IF(B81="","",IF(B81="FAIL","Does Not Meet Minimum Requirement for $1MM","Meets $1MM Requirement")))</f>
        <v/>
      </c>
      <c r="D81" s="132"/>
      <c r="E81" s="132"/>
      <c r="F81" s="132"/>
      <c r="G81" s="132"/>
      <c r="H81" s="132"/>
      <c r="I81" s="132"/>
      <c r="J81" s="133"/>
      <c r="K81" s="129">
        <f>IF(K6="YES","",K78)</f>
        <v>0</v>
      </c>
      <c r="L81" s="130"/>
    </row>
    <row r="82" spans="2:12" ht="15.75" thickBot="1" x14ac:dyDescent="0.3">
      <c r="B82" s="42" t="str">
        <f>IF(K6="YES","N/A",IF(K78&gt;=K82,"PASS","FAIL"))</f>
        <v>PASS</v>
      </c>
      <c r="C82" s="139" t="str">
        <f>IF(K6="YES","",IF(B82="N/A","",IF(B82="","",IF(B82="FAIL","Does Not Meet Minimum Requirement for 1.25X Loan Amount","1.25X Loan Amount Requirement"))))</f>
        <v>1.25X Loan Amount Requirement</v>
      </c>
      <c r="D82" s="139"/>
      <c r="E82" s="139"/>
      <c r="F82" s="139"/>
      <c r="G82" s="139"/>
      <c r="H82" s="139"/>
      <c r="I82" s="139"/>
      <c r="J82" s="139"/>
      <c r="K82" s="134">
        <f>IF(K6="YES","",D14*1.25)</f>
        <v>0</v>
      </c>
      <c r="L82" s="135"/>
    </row>
    <row r="83" spans="2:12" ht="15.75" thickBot="1" x14ac:dyDescent="0.3">
      <c r="B83" s="43" t="str">
        <f>IF(K6="YES","N/A",IF(B6="JADE PRIME ALT DOC","N/A",IF(K78&gt;=K83,"PASS","FAIL")))</f>
        <v>FAIL</v>
      </c>
      <c r="C83" s="138" t="str">
        <f>IF(K6="YES","",IF(B6="JADE PRIME ALT DOC","N/A",IF(B83="FAIL","Does Not Meet Required Minimum Assets Requirement for $250,000","$250,000 Required Minimum Assets")))</f>
        <v>Does Not Meet Required Minimum Assets Requirement for $250,000</v>
      </c>
      <c r="D83" s="138"/>
      <c r="E83" s="138"/>
      <c r="F83" s="138"/>
      <c r="G83" s="138"/>
      <c r="H83" s="138"/>
      <c r="I83" s="138"/>
      <c r="J83" s="138"/>
      <c r="K83" s="136">
        <f>IF(K6="YES","",IF(B6="JADE PRIME ALT DOC","N/A",250000))</f>
        <v>250000</v>
      </c>
      <c r="L83" s="137"/>
    </row>
    <row r="84" spans="2:12" ht="5.0999999999999996" customHeight="1" thickBot="1" x14ac:dyDescent="0.3">
      <c r="B84"/>
      <c r="C84"/>
      <c r="D84"/>
      <c r="E84"/>
      <c r="F84"/>
      <c r="G84"/>
      <c r="H84"/>
      <c r="I84"/>
      <c r="J84" s="44"/>
      <c r="K84" s="44"/>
      <c r="L84"/>
    </row>
    <row r="85" spans="2:12" ht="15" customHeight="1" thickBot="1" x14ac:dyDescent="0.3">
      <c r="B85" s="121" t="s">
        <v>73</v>
      </c>
      <c r="C85" s="122"/>
      <c r="D85" s="122"/>
      <c r="E85" s="122"/>
      <c r="F85" s="122"/>
      <c r="G85" s="122"/>
      <c r="H85" s="122"/>
      <c r="I85" s="122"/>
      <c r="J85" s="123"/>
      <c r="K85" s="124">
        <f>IF(K6="YES",K78/60,IF(H117=TRUE,K78/60,IF(B83="FAIL",0,IF(AND(B81="FAIL",B82="FAIL"),0,K78/60))))</f>
        <v>0</v>
      </c>
      <c r="L85" s="125"/>
    </row>
    <row r="86" spans="2:12" ht="5.0999999999999996" customHeight="1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46"/>
      <c r="L86" s="46"/>
    </row>
    <row r="87" spans="2:12" ht="14.1" customHeight="1" x14ac:dyDescent="0.25">
      <c r="B87" s="112" t="str">
        <f>IF(J12="","",J12)</f>
        <v/>
      </c>
      <c r="C87" s="112"/>
      <c r="D87" s="47" t="str">
        <f>IF(J12="","","Total Income:")</f>
        <v/>
      </c>
      <c r="E87" s="113" t="str">
        <f>IF(J12="","",IF(K85=0,0,E149))</f>
        <v/>
      </c>
      <c r="F87" s="113"/>
      <c r="G87" s="48"/>
      <c r="H87" s="112" t="str">
        <f>IF(J14="","",J14)</f>
        <v/>
      </c>
      <c r="I87" s="112"/>
      <c r="J87" s="47" t="str">
        <f>IF(J14="","","Total Income:")</f>
        <v/>
      </c>
      <c r="K87" s="113" t="str">
        <f>IF(J14="","",IF(K85=0,0,I149))</f>
        <v/>
      </c>
      <c r="L87" s="113"/>
    </row>
    <row r="88" spans="2:12" ht="14.1" customHeight="1" x14ac:dyDescent="0.25">
      <c r="B88" s="112" t="str">
        <f>IF(J13="","",J13)</f>
        <v/>
      </c>
      <c r="C88" s="112"/>
      <c r="D88" s="47" t="str">
        <f>IF(J13="","","Total Income:")</f>
        <v/>
      </c>
      <c r="E88" s="113" t="str">
        <f>IF(J13="","",IF(K85=0,0,G149))</f>
        <v/>
      </c>
      <c r="F88" s="113"/>
      <c r="G88" s="49"/>
      <c r="H88" s="112" t="str">
        <f>IF(J15="","",J15)</f>
        <v/>
      </c>
      <c r="I88" s="112"/>
      <c r="J88" s="47" t="str">
        <f>IF(J15="","","Total Income:")</f>
        <v/>
      </c>
      <c r="K88" s="113" t="str">
        <f>IF(J15="","",IF(K85=0,0,K149))</f>
        <v/>
      </c>
      <c r="L88" s="113"/>
    </row>
    <row r="89" spans="2:12" ht="5.0999999999999996" customHeight="1" x14ac:dyDescent="0.25">
      <c r="B89" s="34"/>
      <c r="C89" s="34"/>
      <c r="D89" s="34"/>
      <c r="E89" s="34"/>
      <c r="F89" s="34"/>
      <c r="G89" s="34"/>
      <c r="H89" s="34"/>
      <c r="I89" s="34"/>
      <c r="J89" s="34"/>
      <c r="K89" s="37"/>
      <c r="L89" s="37"/>
    </row>
    <row r="90" spans="2:12" ht="5.0999999999999996" customHeight="1" x14ac:dyDescent="0.25">
      <c r="B90" s="29"/>
    </row>
    <row r="91" spans="2:12" ht="15.75" thickBot="1" x14ac:dyDescent="0.3">
      <c r="B91" s="29" t="s">
        <v>42</v>
      </c>
      <c r="I91" s="183" t="s">
        <v>74</v>
      </c>
      <c r="J91" s="183"/>
      <c r="K91" s="183"/>
    </row>
    <row r="92" spans="2:12" ht="15.75" thickTop="1" x14ac:dyDescent="0.25">
      <c r="B92" s="198"/>
      <c r="C92" s="199"/>
      <c r="D92" s="199"/>
      <c r="E92" s="199"/>
      <c r="F92" s="199"/>
      <c r="G92" s="199"/>
      <c r="H92" s="199"/>
      <c r="I92" s="199"/>
      <c r="J92" s="199"/>
      <c r="K92" s="199"/>
      <c r="L92" s="200"/>
    </row>
    <row r="93" spans="2:12" x14ac:dyDescent="0.25">
      <c r="B93" s="201"/>
      <c r="C93" s="202"/>
      <c r="D93" s="202"/>
      <c r="E93" s="202"/>
      <c r="F93" s="202"/>
      <c r="G93" s="202"/>
      <c r="H93" s="202"/>
      <c r="I93" s="202"/>
      <c r="J93" s="202"/>
      <c r="K93" s="202"/>
      <c r="L93" s="203"/>
    </row>
    <row r="94" spans="2:12" x14ac:dyDescent="0.25">
      <c r="B94" s="201"/>
      <c r="C94" s="202"/>
      <c r="D94" s="202"/>
      <c r="E94" s="202"/>
      <c r="F94" s="202"/>
      <c r="G94" s="202"/>
      <c r="H94" s="202"/>
      <c r="I94" s="202"/>
      <c r="J94" s="202"/>
      <c r="K94" s="202"/>
      <c r="L94" s="203"/>
    </row>
    <row r="95" spans="2:12" x14ac:dyDescent="0.25">
      <c r="B95" s="201"/>
      <c r="C95" s="202"/>
      <c r="D95" s="202"/>
      <c r="E95" s="202"/>
      <c r="F95" s="202"/>
      <c r="G95" s="202"/>
      <c r="H95" s="202"/>
      <c r="I95" s="202"/>
      <c r="J95" s="202"/>
      <c r="K95" s="202"/>
      <c r="L95" s="203"/>
    </row>
    <row r="96" spans="2:12" x14ac:dyDescent="0.25">
      <c r="B96" s="201"/>
      <c r="C96" s="202"/>
      <c r="D96" s="202"/>
      <c r="E96" s="202"/>
      <c r="F96" s="202"/>
      <c r="G96" s="202"/>
      <c r="H96" s="202"/>
      <c r="I96" s="202"/>
      <c r="J96" s="202"/>
      <c r="K96" s="202"/>
      <c r="L96" s="203"/>
    </row>
    <row r="97" spans="2:12" ht="15.75" thickBot="1" x14ac:dyDescent="0.3">
      <c r="B97" s="204"/>
      <c r="C97" s="205"/>
      <c r="D97" s="205"/>
      <c r="E97" s="205"/>
      <c r="F97" s="205"/>
      <c r="G97" s="205"/>
      <c r="H97" s="205"/>
      <c r="I97" s="205"/>
      <c r="J97" s="205"/>
      <c r="K97" s="205"/>
      <c r="L97" s="206"/>
    </row>
    <row r="98" spans="2:12" ht="15.75" thickTop="1" x14ac:dyDescent="0.25"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</row>
    <row r="99" spans="2:12" ht="15.75" thickBot="1" x14ac:dyDescent="0.3">
      <c r="B99" s="29" t="s">
        <v>30</v>
      </c>
      <c r="C99" s="120"/>
      <c r="D99" s="120"/>
      <c r="E99" s="120"/>
      <c r="F99" s="29"/>
      <c r="G99" s="29"/>
      <c r="K99" s="39" t="s">
        <v>3</v>
      </c>
      <c r="L99" s="40"/>
    </row>
    <row r="100" spans="2:12" ht="15.75" thickTop="1" x14ac:dyDescent="0.25"/>
    <row r="103" spans="2:12" ht="15.75" hidden="1" thickBot="1" x14ac:dyDescent="0.3"/>
    <row r="104" spans="2:12" ht="15.75" hidden="1" thickBot="1" x14ac:dyDescent="0.3">
      <c r="B104" s="65" t="s">
        <v>13</v>
      </c>
      <c r="C104" s="66"/>
      <c r="D104" s="66"/>
      <c r="E104" s="66"/>
      <c r="F104" s="67"/>
      <c r="H104" s="220" t="s">
        <v>89</v>
      </c>
      <c r="I104" s="67"/>
    </row>
    <row r="105" spans="2:12" ht="15.75" hidden="1" thickBot="1" x14ac:dyDescent="0.3">
      <c r="H105" s="25" t="s">
        <v>90</v>
      </c>
    </row>
    <row r="106" spans="2:12" ht="16.5" hidden="1" thickTop="1" thickBot="1" x14ac:dyDescent="0.3">
      <c r="B106" s="217" t="s">
        <v>6</v>
      </c>
      <c r="C106" s="218"/>
      <c r="E106" s="211" t="s">
        <v>36</v>
      </c>
      <c r="F106" s="212"/>
      <c r="H106" s="25" t="s">
        <v>91</v>
      </c>
    </row>
    <row r="107" spans="2:12" ht="16.5" hidden="1" thickTop="1" thickBot="1" x14ac:dyDescent="0.3">
      <c r="B107" s="215" t="s">
        <v>14</v>
      </c>
      <c r="C107" s="216"/>
      <c r="E107" s="213" t="str">
        <f>IF(J12="","N/A",J12)</f>
        <v>N/A</v>
      </c>
      <c r="F107" s="214"/>
      <c r="H107" s="25" t="s">
        <v>92</v>
      </c>
    </row>
    <row r="108" spans="2:12" ht="16.5" hidden="1" thickTop="1" thickBot="1" x14ac:dyDescent="0.3">
      <c r="B108" s="97" t="s">
        <v>15</v>
      </c>
      <c r="C108" s="98"/>
      <c r="E108" s="213" t="str">
        <f>IF(J13="","N/A",J13)</f>
        <v>N/A</v>
      </c>
      <c r="F108" s="214"/>
    </row>
    <row r="109" spans="2:12" ht="16.5" hidden="1" thickTop="1" thickBot="1" x14ac:dyDescent="0.3">
      <c r="B109" s="97" t="s">
        <v>16</v>
      </c>
      <c r="C109" s="98"/>
      <c r="E109" s="62" t="str">
        <f>IF(J14="","N/A",J14)</f>
        <v>N/A</v>
      </c>
      <c r="F109" s="62"/>
    </row>
    <row r="110" spans="2:12" ht="16.5" hidden="1" thickTop="1" thickBot="1" x14ac:dyDescent="0.3">
      <c r="B110" s="97" t="s">
        <v>25</v>
      </c>
      <c r="C110" s="98"/>
      <c r="E110" s="62" t="str">
        <f>IF(J15="","N/A",J15)</f>
        <v>N/A</v>
      </c>
      <c r="F110" s="62"/>
    </row>
    <row r="111" spans="2:12" ht="16.5" hidden="1" thickTop="1" thickBot="1" x14ac:dyDescent="0.3">
      <c r="B111" s="97" t="s">
        <v>17</v>
      </c>
      <c r="C111" s="98"/>
      <c r="E111" s="62" t="s">
        <v>37</v>
      </c>
      <c r="F111" s="62"/>
    </row>
    <row r="112" spans="2:12" ht="16.5" hidden="1" thickTop="1" thickBot="1" x14ac:dyDescent="0.3">
      <c r="B112" s="97" t="s">
        <v>18</v>
      </c>
      <c r="C112" s="98"/>
      <c r="E112" s="62" t="s">
        <v>71</v>
      </c>
      <c r="F112" s="62"/>
    </row>
    <row r="113" spans="2:11" ht="16.5" hidden="1" thickTop="1" thickBot="1" x14ac:dyDescent="0.3">
      <c r="B113" s="97" t="s">
        <v>19</v>
      </c>
      <c r="C113" s="98"/>
      <c r="E113" s="62"/>
      <c r="F113" s="62"/>
    </row>
    <row r="114" spans="2:11" ht="16.5" hidden="1" thickTop="1" thickBot="1" x14ac:dyDescent="0.3">
      <c r="B114" s="97" t="s">
        <v>20</v>
      </c>
      <c r="C114" s="98"/>
    </row>
    <row r="115" spans="2:11" ht="16.5" hidden="1" thickTop="1" thickBot="1" x14ac:dyDescent="0.3">
      <c r="B115" s="97" t="s">
        <v>21</v>
      </c>
      <c r="C115" s="98"/>
      <c r="E115" s="229" t="s">
        <v>79</v>
      </c>
      <c r="F115" s="229"/>
    </row>
    <row r="116" spans="2:11" ht="15.75" hidden="1" thickBot="1" x14ac:dyDescent="0.3">
      <c r="B116" s="97" t="s">
        <v>22</v>
      </c>
      <c r="C116" s="98"/>
      <c r="E116" s="207" t="s">
        <v>87</v>
      </c>
      <c r="F116" s="208"/>
      <c r="H116" s="58" t="s">
        <v>31</v>
      </c>
      <c r="I116" s="59"/>
      <c r="K116" s="2"/>
    </row>
    <row r="117" spans="2:11" ht="15.75" hidden="1" thickBot="1" x14ac:dyDescent="0.3">
      <c r="B117" s="97" t="s">
        <v>23</v>
      </c>
      <c r="C117" s="98"/>
      <c r="E117" s="209" t="s">
        <v>86</v>
      </c>
      <c r="F117" s="210"/>
      <c r="H117" s="60" t="b">
        <v>0</v>
      </c>
      <c r="I117" s="61"/>
      <c r="K117" s="3"/>
    </row>
    <row r="118" spans="2:11" ht="15.75" hidden="1" thickBot="1" x14ac:dyDescent="0.3">
      <c r="B118" s="97" t="s">
        <v>85</v>
      </c>
      <c r="C118" s="98"/>
      <c r="K118" s="3"/>
    </row>
    <row r="119" spans="2:11" ht="15.75" hidden="1" thickBot="1" x14ac:dyDescent="0.3">
      <c r="B119" s="97" t="s">
        <v>84</v>
      </c>
      <c r="C119" s="98"/>
      <c r="H119" s="58" t="s">
        <v>39</v>
      </c>
      <c r="I119" s="59"/>
      <c r="K119" s="3"/>
    </row>
    <row r="120" spans="2:11" ht="15.75" hidden="1" thickBot="1" x14ac:dyDescent="0.3">
      <c r="B120" s="184" t="s">
        <v>72</v>
      </c>
      <c r="C120" s="185"/>
      <c r="H120" s="60" t="b">
        <v>0</v>
      </c>
      <c r="I120" s="61"/>
      <c r="K120" s="3"/>
    </row>
    <row r="121" spans="2:11" ht="15.75" hidden="1" thickBot="1" x14ac:dyDescent="0.3"/>
    <row r="122" spans="2:11" hidden="1" x14ac:dyDescent="0.25">
      <c r="H122" s="78" t="s">
        <v>40</v>
      </c>
      <c r="I122" s="79"/>
    </row>
    <row r="123" spans="2:11" hidden="1" x14ac:dyDescent="0.25">
      <c r="H123" s="82">
        <f>IF(B6="PRIME / PLUS CONNECT",SUM(K69-SUM(K73,K74,K75)),IF(B6="JADE PRIME ALT DOC",SUM(K69-SUM(K73,K74,K75,K76)),))</f>
        <v>0</v>
      </c>
      <c r="I123" s="83"/>
    </row>
    <row r="124" spans="2:11" hidden="1" x14ac:dyDescent="0.25">
      <c r="H124" s="80" t="s">
        <v>39</v>
      </c>
      <c r="I124" s="81"/>
    </row>
    <row r="125" spans="2:11" ht="15.75" hidden="1" thickBot="1" x14ac:dyDescent="0.3">
      <c r="H125" s="84">
        <f>IF(B6="PRIME / PLUS CONNECT",SUM(K69-SUM(K73,K75)),IF(B6="JADE PRIME ALT DOC",SUM(K69-SUM(K73,K75,K76))))</f>
        <v>0</v>
      </c>
      <c r="I125" s="85"/>
    </row>
    <row r="129" spans="2:12" ht="15.75" hidden="1" thickBot="1" x14ac:dyDescent="0.3"/>
    <row r="130" spans="2:12" ht="15.75" hidden="1" thickBot="1" x14ac:dyDescent="0.3">
      <c r="B130" s="65" t="s">
        <v>69</v>
      </c>
      <c r="C130" s="66"/>
      <c r="D130" s="67"/>
      <c r="E130" s="68" t="s">
        <v>60</v>
      </c>
      <c r="F130" s="69"/>
      <c r="G130" s="68" t="s">
        <v>61</v>
      </c>
      <c r="H130" s="69"/>
      <c r="I130" s="68" t="s">
        <v>62</v>
      </c>
      <c r="J130" s="69"/>
      <c r="K130" s="68" t="s">
        <v>63</v>
      </c>
      <c r="L130" s="69"/>
    </row>
    <row r="131" spans="2:12" ht="15.75" hidden="1" thickBot="1" x14ac:dyDescent="0.3">
      <c r="B131" s="4" t="s">
        <v>45</v>
      </c>
      <c r="C131" s="5">
        <f>IF(C22="Select Account Holder",0,IF(E22="Select Account Holder",1,IF(G22="Select Account Holder",2,IF(I22="Select Account Holder",3,4))))</f>
        <v>0</v>
      </c>
      <c r="D131" s="6" t="e">
        <f>IF(K21="Cannot use Account with a Non-Borrower",0,K21/C131)</f>
        <v>#DIV/0!</v>
      </c>
      <c r="E131" s="7" t="str">
        <f>IF(J12="","N/A",IF(C22=J12,TRUE,IF(E22=J12,TRUE,IF(G22=J12,TRUE,IF(I22=J12,TRUE,FALSE)))))</f>
        <v>N/A</v>
      </c>
      <c r="F131" s="8">
        <f>IF(E131=TRUE,D131,0)</f>
        <v>0</v>
      </c>
      <c r="G131" s="7" t="str">
        <f>IF(J13="","N/A",IF(C22=J13,TRUE,IF(E22=J13,TRUE,IF(G22=J13,TRUE,IF(I22=J13,TRUE,FALSE)))))</f>
        <v>N/A</v>
      </c>
      <c r="H131" s="8">
        <f>IF(G131=TRUE,D131,0)</f>
        <v>0</v>
      </c>
      <c r="I131" s="7" t="str">
        <f>IF(J14="","N/A",IF(C22=J14,TRUE,IF(E22=J14,TRUE,IF(G22=J14,TRUE,IF(I22=J14,TRUE,FALSE)))))</f>
        <v>N/A</v>
      </c>
      <c r="J131" s="8">
        <f>IF(I131=TRUE,D131,0)</f>
        <v>0</v>
      </c>
      <c r="K131" s="7" t="str">
        <f>IF(J15="","N/A",IF(C22=J15,TRUE,IF(E22=J15,TRUE,IF(G22=J15,TRUE,IF(I22=J15,TRUE,FALSE)))))</f>
        <v>N/A</v>
      </c>
      <c r="L131" s="8">
        <f>IF(K131=TRUE,D131,0)</f>
        <v>0</v>
      </c>
    </row>
    <row r="132" spans="2:12" ht="15.75" hidden="1" thickBot="1" x14ac:dyDescent="0.3">
      <c r="B132" s="9" t="s">
        <v>46</v>
      </c>
      <c r="C132" s="10">
        <f>IF(C25="Select Account Holder",0,IF(E25="Select Account Holder",1,IF(G25="Select Account Holder",2,IF(I25="Select Account Holder",3,4))))</f>
        <v>0</v>
      </c>
      <c r="D132" s="11" t="e">
        <f>IF(K24="Cannot use Account with a Non-Borrower",0,K24/C132)</f>
        <v>#DIV/0!</v>
      </c>
      <c r="E132" s="12" t="str">
        <f>IF(J12="","N/A",IF(C25=J12,TRUE,IF(E25=J12,TRUE,IF(G25=J12,TRUE,IF(I25=J12,TRUE,FALSE)))))</f>
        <v>N/A</v>
      </c>
      <c r="F132" s="13">
        <f>IF(E132=TRUE,D132,0)</f>
        <v>0</v>
      </c>
      <c r="G132" s="12" t="str">
        <f>IF(J13="","N/A",IF(C25=J13,TRUE,IF(E25=J13,TRUE,IF(G25=J13,TRUE,IF(I25=J13,TRUE,FALSE)))))</f>
        <v>N/A</v>
      </c>
      <c r="H132" s="8">
        <f t="shared" ref="H132:H145" si="0">IF(G132=TRUE,D132,0)</f>
        <v>0</v>
      </c>
      <c r="I132" s="12" t="str">
        <f>IF(J14="","N/A",IF(C25=J14,TRUE,IF(E25=J14,TRUE,IF(G25=J14,TRUE,IF(I25=J14,TRUE,FALSE)))))</f>
        <v>N/A</v>
      </c>
      <c r="J132" s="8">
        <f t="shared" ref="J132:J145" si="1">IF(I132=TRUE,D132,0)</f>
        <v>0</v>
      </c>
      <c r="K132" s="12" t="str">
        <f>IF(J15="","N/A",IF(C25=J15,TRUE,IF(E25=J15,TRUE,IF(G25=J15,TRUE,IF(I25=J15,TRUE,FALSE)))))</f>
        <v>N/A</v>
      </c>
      <c r="L132" s="8">
        <f t="shared" ref="L132:L145" si="2">IF(K132=TRUE,D132,0)</f>
        <v>0</v>
      </c>
    </row>
    <row r="133" spans="2:12" ht="15.75" hidden="1" thickBot="1" x14ac:dyDescent="0.3">
      <c r="B133" s="9" t="s">
        <v>47</v>
      </c>
      <c r="C133" s="10">
        <f>IF(C28="Select Account Holder",0,IF(E28="Select Account Holder",1,IF(G28="Select Account Holder",2,IF(I28="Select Account Holder",3,4))))</f>
        <v>0</v>
      </c>
      <c r="D133" s="11" t="e">
        <f>IF(K27="Cannot use Account with a Non-Borrower",0,K27/C133)</f>
        <v>#DIV/0!</v>
      </c>
      <c r="E133" s="12" t="str">
        <f>IF(J12="","N/A",IF(C28=J12,TRUE,IF(E28=J12,TRUE,IF(G28=J12,TRUE,IF(I28=J12,TRUE,FALSE)))))</f>
        <v>N/A</v>
      </c>
      <c r="F133" s="13">
        <f>IF(E133=TRUE,D133,0)</f>
        <v>0</v>
      </c>
      <c r="G133" s="12" t="str">
        <f>IF(J13="","N/A",IF(C28=J13,TRUE,IF(E28=J13,TRUE,IF(G28=J13,TRUE,IF(I28=J13,TRUE,FALSE)))))</f>
        <v>N/A</v>
      </c>
      <c r="H133" s="8">
        <f t="shared" si="0"/>
        <v>0</v>
      </c>
      <c r="I133" s="12" t="str">
        <f>IF(J14="","N/A",IF(C28=J14,TRUE,IF(E28=J14,TRUE,IF(G28=J14,TRUE,IF(I28=J14,TRUE,FALSE)))))</f>
        <v>N/A</v>
      </c>
      <c r="J133" s="8">
        <f t="shared" si="1"/>
        <v>0</v>
      </c>
      <c r="K133" s="12" t="str">
        <f>IF(J15="","N/A",IF(C28=J15,TRUE,IF(E28=J15,TRUE,IF(G28=J15,TRUE,IF(I28=J15,TRUE,FALSE)))))</f>
        <v>N/A</v>
      </c>
      <c r="L133" s="8">
        <f t="shared" si="2"/>
        <v>0</v>
      </c>
    </row>
    <row r="134" spans="2:12" ht="15.75" hidden="1" thickBot="1" x14ac:dyDescent="0.3">
      <c r="B134" s="9" t="s">
        <v>48</v>
      </c>
      <c r="C134" s="10">
        <f>IF(C31="Select Account Holder",0,IF(E31="Select Account Holder",1,IF(G31="Select Account Holder",2,IF(I31="Select Account Holder",3,4))))</f>
        <v>0</v>
      </c>
      <c r="D134" s="11" t="e">
        <f>IF(K30="Cannot use Account with a Non-Borrower",0,K30/C134)</f>
        <v>#DIV/0!</v>
      </c>
      <c r="E134" s="12" t="str">
        <f>IF(J12="","N/A",IF(C31=J12,TRUE,IF(E31=J12,TRUE,IF(G31=J12,TRUE,IF(I31=J12,TRUE,FALSE)))))</f>
        <v>N/A</v>
      </c>
      <c r="F134" s="13">
        <f>IF(E134=TRUE,D134,0)</f>
        <v>0</v>
      </c>
      <c r="G134" s="12" t="str">
        <f>IF(J13="","N/A",IF(C31=J13,TRUE,IF(E31=J13,TRUE,IF(G31=J13,TRUE,IF(I31=J13,TRUE,FALSE)))))</f>
        <v>N/A</v>
      </c>
      <c r="H134" s="8">
        <f t="shared" si="0"/>
        <v>0</v>
      </c>
      <c r="I134" s="12" t="str">
        <f>IF(J14="","N/A",IF(C31=J14,TRUE,IF(E31=J14,TRUE,IF(G31=J14,TRUE,IF(I31=J14,TRUE,FALSE)))))</f>
        <v>N/A</v>
      </c>
      <c r="J134" s="8">
        <f t="shared" si="1"/>
        <v>0</v>
      </c>
      <c r="K134" s="12" t="str">
        <f>IF(J15="","N/A",IF(C31=J15,TRUE,IF(E31=J15,TRUE,IF(G31=J15,TRUE,IF(I31=J15,TRUE,FALSE)))))</f>
        <v>N/A</v>
      </c>
      <c r="L134" s="8">
        <f t="shared" si="2"/>
        <v>0</v>
      </c>
    </row>
    <row r="135" spans="2:12" ht="15.75" hidden="1" thickBot="1" x14ac:dyDescent="0.3">
      <c r="B135" s="9" t="s">
        <v>49</v>
      </c>
      <c r="C135" s="10">
        <f>IF(C34="Select Account Holder",0,IF(E34="Select Account Holder",1,IF(G34="Select Account Holder",2,IF(I34="Select Account Holder",3,4))))</f>
        <v>0</v>
      </c>
      <c r="D135" s="11" t="e">
        <f>IF(K33="Cannot use Account with a Non-Borrower",0,K33/C135)</f>
        <v>#DIV/0!</v>
      </c>
      <c r="E135" s="12" t="str">
        <f>IF(J12="","N/A",IF(C34=J12,TRUE,IF(E34=J12,TRUE,IF(G34=J12,TRUE,IF(I34=J12,TRUE,FALSE)))))</f>
        <v>N/A</v>
      </c>
      <c r="F135" s="13">
        <f>IF(E135=TRUE,D135,0)</f>
        <v>0</v>
      </c>
      <c r="G135" s="12" t="str">
        <f>IF(J13="","N/A",IF(C34=J13,TRUE,IF(E34=J13,TRUE,IF(G34=J13,TRUE,IF(I34=J13,TRUE,FALSE)))))</f>
        <v>N/A</v>
      </c>
      <c r="H135" s="8">
        <f t="shared" si="0"/>
        <v>0</v>
      </c>
      <c r="I135" s="12" t="str">
        <f>IF(J14="","N/A",IF(C34=J14,TRUE,IF(E34=J14,TRUE,IF(G34=J14,TRUE,IF(I34=J14,TRUE,FALSE)))))</f>
        <v>N/A</v>
      </c>
      <c r="J135" s="8">
        <f t="shared" si="1"/>
        <v>0</v>
      </c>
      <c r="K135" s="12" t="str">
        <f>IF(J15="","N/A",IF(C34=J15,TRUE,IF(E34=J15,TRUE,IF(G34=J15,TRUE,IF(I34=J15,TRUE,FALSE)))))</f>
        <v>N/A</v>
      </c>
      <c r="L135" s="8">
        <f t="shared" si="2"/>
        <v>0</v>
      </c>
    </row>
    <row r="136" spans="2:12" ht="15.75" hidden="1" thickBot="1" x14ac:dyDescent="0.3">
      <c r="B136" s="9" t="s">
        <v>50</v>
      </c>
      <c r="C136" s="10">
        <f>IF(C37="Select Account Holder",0,IF(E37="Select Account Holder",1,IF(G37="Select Account Holder",2,IF(I37="Select Account Holder",3,4))))</f>
        <v>0</v>
      </c>
      <c r="D136" s="11" t="e">
        <f>IF(K36="Cannot use Account with a Non-Borrower",0,K36/C136)</f>
        <v>#DIV/0!</v>
      </c>
      <c r="E136" s="12" t="str">
        <f>IF(J12="","N/A",IF(C37=J12,TRUE,IF(E37=J12,TRUE,IF(G37=J12,TRUE,IF(I37=J12,TRUE,FALSE)))))</f>
        <v>N/A</v>
      </c>
      <c r="F136" s="13">
        <f t="shared" ref="F136:F145" si="3">IF(E136=TRUE,D136,0)</f>
        <v>0</v>
      </c>
      <c r="G136" s="12" t="str">
        <f>IF(J13="","N/A",IF(C37=J13,TRUE,IF(E37=J13,TRUE,IF(G37=J13,TRUE,IF(I37=J13,TRUE,FALSE)))))</f>
        <v>N/A</v>
      </c>
      <c r="H136" s="8">
        <f t="shared" si="0"/>
        <v>0</v>
      </c>
      <c r="I136" s="12" t="str">
        <f>IF(J14="","N/A",IF(C37=J14,TRUE,IF(E37=J14,TRUE,IF(G37=J14,TRUE,IF(I37=J14,TRUE,FALSE)))))</f>
        <v>N/A</v>
      </c>
      <c r="J136" s="8">
        <f t="shared" si="1"/>
        <v>0</v>
      </c>
      <c r="K136" s="12" t="str">
        <f>IF(J15="","N/A",IF(C37=J15,TRUE,IF(E37=J15,TRUE,IF(G37=J15,TRUE,IF(I37=J15,TRUE,FALSE)))))</f>
        <v>N/A</v>
      </c>
      <c r="L136" s="8">
        <f t="shared" si="2"/>
        <v>0</v>
      </c>
    </row>
    <row r="137" spans="2:12" ht="15.75" hidden="1" thickBot="1" x14ac:dyDescent="0.3">
      <c r="B137" s="9" t="s">
        <v>51</v>
      </c>
      <c r="C137" s="10">
        <f>IF(C40="Select Account Holder",0,IF(E40="Select Account Holder",1,IF(G40="Select Account Holder",2,IF(I40="Select Account Holder",3,4))))</f>
        <v>0</v>
      </c>
      <c r="D137" s="11" t="e">
        <f>IF(K39="Cannot use Account with a Non-Borrower",0,K39/C137)</f>
        <v>#DIV/0!</v>
      </c>
      <c r="E137" s="12" t="str">
        <f>IF(J12="","N/A",IF(C40=J12,TRUE,IF(E40=J12,TRUE,IF(G40=J12,TRUE,IF(I40=J12,TRUE,FALSE)))))</f>
        <v>N/A</v>
      </c>
      <c r="F137" s="13">
        <f t="shared" si="3"/>
        <v>0</v>
      </c>
      <c r="G137" s="12" t="str">
        <f>IF(J13="","N/A",IF(C40=J13,TRUE,IF(E40=J13,TRUE,IF(G40=J13,TRUE,IF(I40=J13,TRUE,FALSE)))))</f>
        <v>N/A</v>
      </c>
      <c r="H137" s="8">
        <f t="shared" si="0"/>
        <v>0</v>
      </c>
      <c r="I137" s="12" t="str">
        <f>IF(J14="","N/A",IF(C40=J14,TRUE,IF(E40=J14,TRUE,IF(G40=J14,TRUE,IF(I40=J14,TRUE,FALSE)))))</f>
        <v>N/A</v>
      </c>
      <c r="J137" s="8">
        <f t="shared" si="1"/>
        <v>0</v>
      </c>
      <c r="K137" s="12" t="str">
        <f>IF(J15="","N/A",IF(C40=J15,TRUE,IF(E40=J15,TRUE,IF(G40=J15,TRUE,IF(I40=J15,TRUE,FALSE)))))</f>
        <v>N/A</v>
      </c>
      <c r="L137" s="8">
        <f t="shared" si="2"/>
        <v>0</v>
      </c>
    </row>
    <row r="138" spans="2:12" ht="15.75" hidden="1" thickBot="1" x14ac:dyDescent="0.3">
      <c r="B138" s="9" t="s">
        <v>52</v>
      </c>
      <c r="C138" s="10">
        <f>IF(C43="Select Account Holder",0,IF(E43="Select Account Holder",1,IF(G43="Select Account Holder",2,IF(I43="Select Account Holder",3,4))))</f>
        <v>0</v>
      </c>
      <c r="D138" s="11" t="e">
        <f>IF(K42="Cannot use Account with a Non-Borrower",0,K42/C138)</f>
        <v>#DIV/0!</v>
      </c>
      <c r="E138" s="12" t="str">
        <f>IF(J12="","N/A",IF(C43=J12,TRUE,IF(E43=J12,TRUE,IF(G43=J12,TRUE,IF(I43=J12,TRUE,FALSE)))))</f>
        <v>N/A</v>
      </c>
      <c r="F138" s="13">
        <f t="shared" si="3"/>
        <v>0</v>
      </c>
      <c r="G138" s="12" t="str">
        <f>IF(J13="","N/A",IF(C43=J13,TRUE,IF(E43=J13,TRUE,IF(G43=J13,TRUE,IF(I43=J13,TRUE,FALSE)))))</f>
        <v>N/A</v>
      </c>
      <c r="H138" s="8">
        <f t="shared" si="0"/>
        <v>0</v>
      </c>
      <c r="I138" s="12" t="str">
        <f>IF(J14="","N/A",IF(C43=J14,TRUE,IF(E43=J14,TRUE,IF(G43=J14,TRUE,IF(I43=J14,TRUE,FALSE)))))</f>
        <v>N/A</v>
      </c>
      <c r="J138" s="8">
        <f t="shared" si="1"/>
        <v>0</v>
      </c>
      <c r="K138" s="12" t="str">
        <f>IF(J15="","N/A",IF(C43=J15,TRUE,IF(E43=J15,TRUE,IF(G43=J15,TRUE,IF(I43=J15,TRUE,FALSE)))))</f>
        <v>N/A</v>
      </c>
      <c r="L138" s="8">
        <f t="shared" si="2"/>
        <v>0</v>
      </c>
    </row>
    <row r="139" spans="2:12" ht="15.75" hidden="1" thickBot="1" x14ac:dyDescent="0.3">
      <c r="B139" s="9" t="s">
        <v>53</v>
      </c>
      <c r="C139" s="10">
        <f>IF(C46="Select Account Holder",0,IF(E46="Select Account Holder",1,IF(G46="Select Account Holder",2,IF(I46="Select Account Holder",3,4))))</f>
        <v>0</v>
      </c>
      <c r="D139" s="11" t="e">
        <f>IF(K45="Cannot use Account with a Non-Borrower",0,K45/C139)</f>
        <v>#DIV/0!</v>
      </c>
      <c r="E139" s="12" t="str">
        <f>IF(J12="","N/A",IF(C46=J12,TRUE,IF(E46=J12,TRUE,IF(G46=J12,TRUE,IF(I46=J12,TRUE,FALSE)))))</f>
        <v>N/A</v>
      </c>
      <c r="F139" s="13">
        <f t="shared" si="3"/>
        <v>0</v>
      </c>
      <c r="G139" s="12" t="str">
        <f>IF(J13="","N/A",IF(C46=J13,TRUE,IF(E46=J13,TRUE,IF(G46=J13,TRUE,IF(I46=J13,TRUE,FALSE)))))</f>
        <v>N/A</v>
      </c>
      <c r="H139" s="8">
        <f t="shared" si="0"/>
        <v>0</v>
      </c>
      <c r="I139" s="12" t="str">
        <f>IF(J14="","N/A",IF(C46=J14,TRUE,IF(E46=J14,TRUE,IF(G46=J14,TRUE,IF(I46=J14,TRUE,FALSE)))))</f>
        <v>N/A</v>
      </c>
      <c r="J139" s="8">
        <f t="shared" si="1"/>
        <v>0</v>
      </c>
      <c r="K139" s="12" t="str">
        <f>IF(J15="","N/A",IF(C46=J15,TRUE,IF(E46=J15,TRUE,IF(G46=J15,TRUE,IF(I46=J15,TRUE,FALSE)))))</f>
        <v>N/A</v>
      </c>
      <c r="L139" s="8">
        <f t="shared" si="2"/>
        <v>0</v>
      </c>
    </row>
    <row r="140" spans="2:12" ht="15.75" hidden="1" thickBot="1" x14ac:dyDescent="0.3">
      <c r="B140" s="9" t="s">
        <v>54</v>
      </c>
      <c r="C140" s="10">
        <f>IF(C49="Select Account Holder",0,IF(E49="Select Account Holder",1,IF(G49="Select Account Holder",2,IF(I49="Select Account Holder",3,4))))</f>
        <v>0</v>
      </c>
      <c r="D140" s="11" t="e">
        <f>IF(K48="Cannot use Account with a Non-Borrower",0,K48/C140)</f>
        <v>#DIV/0!</v>
      </c>
      <c r="E140" s="12" t="str">
        <f>IF(J12="","N/A",IF(C49=J12,TRUE,IF(E49=J12,TRUE,IF(G49=J12,TRUE,IF(I49=J12,TRUE,FALSE)))))</f>
        <v>N/A</v>
      </c>
      <c r="F140" s="13">
        <f t="shared" si="3"/>
        <v>0</v>
      </c>
      <c r="G140" s="12" t="str">
        <f>IF(J13="","N/A",IF(C49=J13,TRUE,IF(E49=J13,TRUE,IF(G49=J13,TRUE,IF(I49=J13,TRUE,FALSE)))))</f>
        <v>N/A</v>
      </c>
      <c r="H140" s="8">
        <f t="shared" si="0"/>
        <v>0</v>
      </c>
      <c r="I140" s="12" t="str">
        <f>IF(J14="","N/A",IF(C49=J14,TRUE,IF(E49=J14,TRUE,IF(G49=J14,TRUE,IF(I49=J14,TRUE,FALSE)))))</f>
        <v>N/A</v>
      </c>
      <c r="J140" s="8">
        <f t="shared" si="1"/>
        <v>0</v>
      </c>
      <c r="K140" s="12" t="str">
        <f>IF(J15="","N/A",IF(C49=J15,TRUE,IF(E49=J15,TRUE,IF(G49=J15,TRUE,IF(I49=J15,TRUE,FALSE)))))</f>
        <v>N/A</v>
      </c>
      <c r="L140" s="8">
        <f t="shared" si="2"/>
        <v>0</v>
      </c>
    </row>
    <row r="141" spans="2:12" ht="15.75" hidden="1" thickBot="1" x14ac:dyDescent="0.3">
      <c r="B141" s="9" t="s">
        <v>55</v>
      </c>
      <c r="C141" s="10">
        <f>IF(C52="Select Account Holder",0,IF(E52="Select Account Holder",1,IF(G52="Select Account Holder",2,IF(I52="Select Account Holder",3,4))))</f>
        <v>0</v>
      </c>
      <c r="D141" s="11" t="e">
        <f>IF(K51="Cannot use Account with a Non-Borrower",0,K51/C141)</f>
        <v>#DIV/0!</v>
      </c>
      <c r="E141" s="12" t="str">
        <f>IF(J12="","N/A",IF(C52=J12,TRUE,IF(E52=J12,TRUE,IF(G52=J12,TRUE,IF(I52=J12,TRUE,FALSE)))))</f>
        <v>N/A</v>
      </c>
      <c r="F141" s="13">
        <f t="shared" si="3"/>
        <v>0</v>
      </c>
      <c r="G141" s="12" t="str">
        <f>IF(J13="","N/A",IF(C52=J13,TRUE,IF(E52=J13,TRUE,IF(G52=J13,TRUE,IF(I52=J13,TRUE,FALSE)))))</f>
        <v>N/A</v>
      </c>
      <c r="H141" s="8">
        <f t="shared" si="0"/>
        <v>0</v>
      </c>
      <c r="I141" s="12" t="str">
        <f>IF(J14="","N/A",IF(C52=J14,TRUE,IF(E52=J14,TRUE,IF(G52=J14,TRUE,IF(I52=J14,TRUE,FALSE)))))</f>
        <v>N/A</v>
      </c>
      <c r="J141" s="8">
        <f t="shared" si="1"/>
        <v>0</v>
      </c>
      <c r="K141" s="12" t="str">
        <f>IF(J15="","N/A",IF(C52=J15,TRUE,IF(E52=J15,TRUE,IF(G52=J15,TRUE,IF(I52=J15,TRUE,FALSE)))))</f>
        <v>N/A</v>
      </c>
      <c r="L141" s="8">
        <f t="shared" si="2"/>
        <v>0</v>
      </c>
    </row>
    <row r="142" spans="2:12" ht="15.75" hidden="1" thickBot="1" x14ac:dyDescent="0.3">
      <c r="B142" s="9" t="s">
        <v>56</v>
      </c>
      <c r="C142" s="10">
        <f>IF(C55="Select Account Holder",0,IF(E55="Select Account Holder",1,IF(G55="Select Account Holder",2,IF(I55="Select Account Holder",3,4))))</f>
        <v>0</v>
      </c>
      <c r="D142" s="11" t="e">
        <f>IF(K54="Cannot use Account with a Non-Borrower",0,K54/C142)</f>
        <v>#DIV/0!</v>
      </c>
      <c r="E142" s="12" t="str">
        <f>IF(J12="","N/A",IF(C55=J12,TRUE,IF(E55=J12,TRUE,IF(G55=J12,TRUE,IF(I55=J12,TRUE,FALSE)))))</f>
        <v>N/A</v>
      </c>
      <c r="F142" s="13">
        <f t="shared" si="3"/>
        <v>0</v>
      </c>
      <c r="G142" s="12" t="str">
        <f>IF(J13="","N/A",IF(C55=J13,TRUE,IF(E55=J13,TRUE,IF(G55=J13,TRUE,IF(I55=J13,TRUE,FALSE)))))</f>
        <v>N/A</v>
      </c>
      <c r="H142" s="8">
        <f t="shared" si="0"/>
        <v>0</v>
      </c>
      <c r="I142" s="12" t="str">
        <f>IF(J14="","N/A",IF(C55=J14,TRUE,IF(E55=J14,TRUE,IF(G55=J14,TRUE,IF(I55=J14,TRUE,FALSE)))))</f>
        <v>N/A</v>
      </c>
      <c r="J142" s="8">
        <f t="shared" si="1"/>
        <v>0</v>
      </c>
      <c r="K142" s="12" t="str">
        <f>IF(J15="","N/A",IF(C55=J15,TRUE,IF(E55=J15,TRUE,IF(G55=J15,TRUE,IF(I55=J15,TRUE,FALSE)))))</f>
        <v>N/A</v>
      </c>
      <c r="L142" s="8">
        <f t="shared" si="2"/>
        <v>0</v>
      </c>
    </row>
    <row r="143" spans="2:12" ht="15.75" hidden="1" thickBot="1" x14ac:dyDescent="0.3">
      <c r="B143" s="9" t="s">
        <v>57</v>
      </c>
      <c r="C143" s="10">
        <f>IF(C58="Select Account Holder",0,IF(E58="Select Account Holder",1,IF(G58="Select Account Holder",2,IF(I58="Select Account Holder",3,4))))</f>
        <v>0</v>
      </c>
      <c r="D143" s="11" t="e">
        <f>IF(K57="Cannot use Account with a Non-Borrower",0,K57/C143)</f>
        <v>#DIV/0!</v>
      </c>
      <c r="E143" s="12" t="str">
        <f>IF(J12="","N/A",IF(C58=J12,TRUE,IF(E58=J12,TRUE,IF(G58=J12,TRUE,IF(I58=J12,TRUE,FALSE)))))</f>
        <v>N/A</v>
      </c>
      <c r="F143" s="13">
        <f t="shared" si="3"/>
        <v>0</v>
      </c>
      <c r="G143" s="12" t="str">
        <f>IF(J13="","N/A",IF(C58=J13,TRUE,IF(E58=J13,TRUE,IF(G58=J13,TRUE,IF(I58=J13,TRUE,FALSE)))))</f>
        <v>N/A</v>
      </c>
      <c r="H143" s="8">
        <f t="shared" si="0"/>
        <v>0</v>
      </c>
      <c r="I143" s="12" t="str">
        <f>IF(J14="","N/A",IF(C58=J14,TRUE,IF(E58=J14,TRUE,IF(G58=J14,TRUE,IF(I58=J14,TRUE,FALSE)))))</f>
        <v>N/A</v>
      </c>
      <c r="J143" s="8">
        <f t="shared" si="1"/>
        <v>0</v>
      </c>
      <c r="K143" s="12" t="str">
        <f>IF(J15="","N/A",IF(C58=J15,TRUE,IF(E58=J15,TRUE,IF(G58=J15,TRUE,IF(I58=J15,TRUE,FALSE)))))</f>
        <v>N/A</v>
      </c>
      <c r="L143" s="8">
        <f t="shared" si="2"/>
        <v>0</v>
      </c>
    </row>
    <row r="144" spans="2:12" ht="15.75" hidden="1" thickBot="1" x14ac:dyDescent="0.3">
      <c r="B144" s="9" t="s">
        <v>58</v>
      </c>
      <c r="C144" s="10">
        <f>IF(C61="Select Account Holder",0,IF(E61="Select Account Holder",1,IF(G61="Select Account Holder",2,IF(I61="Select Account Holder",3,4))))</f>
        <v>0</v>
      </c>
      <c r="D144" s="11" t="e">
        <f>IF(K60="Cannot use Account with a Non-Borrower",0,K60/C144)</f>
        <v>#DIV/0!</v>
      </c>
      <c r="E144" s="12" t="str">
        <f>IF(J12="","N/A",IF(C61=J12,TRUE,IF(E61=J12,TRUE,IF(G61=J12,TRUE,IF(I61=J12,TRUE,FALSE)))))</f>
        <v>N/A</v>
      </c>
      <c r="F144" s="13">
        <f t="shared" si="3"/>
        <v>0</v>
      </c>
      <c r="G144" s="12" t="str">
        <f>IF(J13="","N/A",IF(C61=J13,TRUE,IF(E61=J13,TRUE,IF(G61=J13,TRUE,IF(I61=J13,TRUE,FALSE)))))</f>
        <v>N/A</v>
      </c>
      <c r="H144" s="8">
        <f t="shared" si="0"/>
        <v>0</v>
      </c>
      <c r="I144" s="12" t="str">
        <f>IF(J14="","N/A",IF(C61=J14,TRUE,IF(E61=J14,TRUE,IF(G61=J14,TRUE,IF(I61=J14,TRUE,FALSE)))))</f>
        <v>N/A</v>
      </c>
      <c r="J144" s="8">
        <f t="shared" si="1"/>
        <v>0</v>
      </c>
      <c r="K144" s="12" t="str">
        <f>IF(J15="","N/A",IF(C61=J15,TRUE,IF(E61=J15,TRUE,IF(G61=J15,TRUE,IF(I61=J15,TRUE,FALSE)))))</f>
        <v>N/A</v>
      </c>
      <c r="L144" s="8">
        <f t="shared" si="2"/>
        <v>0</v>
      </c>
    </row>
    <row r="145" spans="2:12" ht="15.75" hidden="1" thickBot="1" x14ac:dyDescent="0.3">
      <c r="B145" s="14" t="s">
        <v>59</v>
      </c>
      <c r="C145" s="15">
        <f>IF(C64="Select Account Holder",0,IF(E64="Select Account Holder",1,IF(G64="Select Account Holder",2,IF(I64="Select Account Holder",3,4))))</f>
        <v>0</v>
      </c>
      <c r="D145" s="16" t="e">
        <f>IF(K63="Cannot use Account with a Non-Borrower",0,K63/C145)</f>
        <v>#DIV/0!</v>
      </c>
      <c r="E145" s="17" t="str">
        <f>IF(J12="","N/A",IF(C64=J12,TRUE,IF(E64=J12,TRUE,IF(G64=J12,TRUE,IF(I64=J12,TRUE,FALSE)))))</f>
        <v>N/A</v>
      </c>
      <c r="F145" s="13">
        <f t="shared" si="3"/>
        <v>0</v>
      </c>
      <c r="G145" s="17" t="str">
        <f>IF(J13="","N/A",IF(C64=J13,TRUE,IF(E64=J13,TRUE,IF(G64=J13,TRUE,IF(I64=J13,TRUE,FALSE)))))</f>
        <v>N/A</v>
      </c>
      <c r="H145" s="8">
        <f t="shared" si="0"/>
        <v>0</v>
      </c>
      <c r="I145" s="17" t="str">
        <f>IF(J14="","N/A",IF(C64=J14,TRUE,IF(E64=J14,TRUE,IF(G64=J14,TRUE,IF(I64=J14,TRUE,FALSE)))))</f>
        <v>N/A</v>
      </c>
      <c r="J145" s="8">
        <f t="shared" si="1"/>
        <v>0</v>
      </c>
      <c r="K145" s="17" t="str">
        <f>IF(J15="","N/A",IF(C64=J15,TRUE,IF(E64=J15,TRUE,IF(G64=J15,TRUE,IF(I64=J15,TRUE,FALSE)))))</f>
        <v>N/A</v>
      </c>
      <c r="L145" s="8">
        <f t="shared" si="2"/>
        <v>0</v>
      </c>
    </row>
    <row r="146" spans="2:12" ht="15.75" hidden="1" thickBot="1" x14ac:dyDescent="0.3">
      <c r="B146" s="18" t="s">
        <v>64</v>
      </c>
      <c r="C146" s="70">
        <f>SUM(F146,H146,J146,L146)</f>
        <v>0</v>
      </c>
      <c r="D146" s="71"/>
      <c r="E146" s="19" t="s">
        <v>65</v>
      </c>
      <c r="F146" s="20">
        <f>SUM(F131:F145)</f>
        <v>0</v>
      </c>
      <c r="G146" s="21" t="s">
        <v>66</v>
      </c>
      <c r="H146" s="20">
        <f>SUM(H131:H145)</f>
        <v>0</v>
      </c>
      <c r="I146" s="21" t="s">
        <v>67</v>
      </c>
      <c r="J146" s="20">
        <f>SUM(J131:J145)</f>
        <v>0</v>
      </c>
      <c r="K146" s="21" t="s">
        <v>68</v>
      </c>
      <c r="L146" s="20">
        <f>SUM(L131:L145)</f>
        <v>0</v>
      </c>
    </row>
    <row r="147" spans="2:12" ht="15.75" hidden="1" thickBot="1" x14ac:dyDescent="0.3">
      <c r="B147" s="72" t="s">
        <v>70</v>
      </c>
      <c r="C147" s="73"/>
      <c r="D147" s="22" t="e">
        <f>SUM(F147,H147,J147,L147)</f>
        <v>#DIV/0!</v>
      </c>
      <c r="E147" s="23"/>
      <c r="F147" s="24" t="e">
        <f>F146/C146</f>
        <v>#DIV/0!</v>
      </c>
      <c r="G147" s="23"/>
      <c r="H147" s="24" t="e">
        <f>H146/C146</f>
        <v>#DIV/0!</v>
      </c>
      <c r="I147" s="23"/>
      <c r="J147" s="24" t="e">
        <f>J146/C146</f>
        <v>#DIV/0!</v>
      </c>
      <c r="K147" s="23"/>
      <c r="L147" s="24" t="e">
        <f>L146/C146</f>
        <v>#DIV/0!</v>
      </c>
    </row>
    <row r="148" spans="2:12" ht="15.75" hidden="1" thickBot="1" x14ac:dyDescent="0.3"/>
    <row r="149" spans="2:12" ht="15.75" hidden="1" thickBot="1" x14ac:dyDescent="0.3">
      <c r="B149" s="63">
        <f>K78</f>
        <v>0</v>
      </c>
      <c r="C149" s="64"/>
      <c r="E149" s="74" t="e">
        <f>B149*F147/60</f>
        <v>#DIV/0!</v>
      </c>
      <c r="F149" s="75"/>
      <c r="G149" s="76" t="e">
        <f>B149*H147/60</f>
        <v>#DIV/0!</v>
      </c>
      <c r="H149" s="75"/>
      <c r="I149" s="76" t="e">
        <f>B149*J147/60</f>
        <v>#DIV/0!</v>
      </c>
      <c r="J149" s="75"/>
      <c r="K149" s="76" t="e">
        <f>B149*L147/60</f>
        <v>#DIV/0!</v>
      </c>
      <c r="L149" s="77"/>
    </row>
    <row r="150" spans="2:12" ht="15.75" hidden="1" thickBot="1" x14ac:dyDescent="0.3"/>
    <row r="151" spans="2:12" ht="15.75" hidden="1" thickBot="1" x14ac:dyDescent="0.3">
      <c r="K151" s="63" t="e">
        <f>SUM(E149:L149)</f>
        <v>#DIV/0!</v>
      </c>
      <c r="L151" s="64"/>
    </row>
  </sheetData>
  <sheetProtection sheet="1" objects="1" scenarios="1"/>
  <mergeCells count="255">
    <mergeCell ref="J7:L7"/>
    <mergeCell ref="E6:I7"/>
    <mergeCell ref="B6:D6"/>
    <mergeCell ref="B5:D5"/>
    <mergeCell ref="E115:F115"/>
    <mergeCell ref="K76:L76"/>
    <mergeCell ref="B76:J76"/>
    <mergeCell ref="B62:L62"/>
    <mergeCell ref="I37:J37"/>
    <mergeCell ref="B38:L38"/>
    <mergeCell ref="K39:L40"/>
    <mergeCell ref="C40:D40"/>
    <mergeCell ref="E40:F40"/>
    <mergeCell ref="G40:H40"/>
    <mergeCell ref="I40:J40"/>
    <mergeCell ref="B41:L41"/>
    <mergeCell ref="B54:C54"/>
    <mergeCell ref="B72:L72"/>
    <mergeCell ref="B60:C60"/>
    <mergeCell ref="D60:E60"/>
    <mergeCell ref="D54:E54"/>
    <mergeCell ref="H54:I54"/>
    <mergeCell ref="E116:F116"/>
    <mergeCell ref="E117:F117"/>
    <mergeCell ref="B104:F104"/>
    <mergeCell ref="E106:F106"/>
    <mergeCell ref="E107:F107"/>
    <mergeCell ref="E108:F108"/>
    <mergeCell ref="B107:C107"/>
    <mergeCell ref="B106:C106"/>
    <mergeCell ref="B108:C108"/>
    <mergeCell ref="B118:C118"/>
    <mergeCell ref="B119:C119"/>
    <mergeCell ref="E113:F113"/>
    <mergeCell ref="I91:K91"/>
    <mergeCell ref="B120:C120"/>
    <mergeCell ref="B77:I77"/>
    <mergeCell ref="K77:L77"/>
    <mergeCell ref="B67:L68"/>
    <mergeCell ref="G55:H55"/>
    <mergeCell ref="I55:J55"/>
    <mergeCell ref="B56:L56"/>
    <mergeCell ref="K78:L78"/>
    <mergeCell ref="B80:L80"/>
    <mergeCell ref="B73:J73"/>
    <mergeCell ref="K73:L73"/>
    <mergeCell ref="B74:J74"/>
    <mergeCell ref="K74:L74"/>
    <mergeCell ref="B92:L97"/>
    <mergeCell ref="B116:C116"/>
    <mergeCell ref="K60:L61"/>
    <mergeCell ref="C61:D61"/>
    <mergeCell ref="E61:F61"/>
    <mergeCell ref="G61:H61"/>
    <mergeCell ref="I61:J61"/>
    <mergeCell ref="K42:L43"/>
    <mergeCell ref="C43:D43"/>
    <mergeCell ref="E43:F43"/>
    <mergeCell ref="G43:H43"/>
    <mergeCell ref="I43:J43"/>
    <mergeCell ref="B44:L44"/>
    <mergeCell ref="K45:L46"/>
    <mergeCell ref="C46:D46"/>
    <mergeCell ref="E46:F46"/>
    <mergeCell ref="G46:H46"/>
    <mergeCell ref="I46:J46"/>
    <mergeCell ref="B53:L53"/>
    <mergeCell ref="K54:L55"/>
    <mergeCell ref="C55:D55"/>
    <mergeCell ref="E55:F55"/>
    <mergeCell ref="B50:L50"/>
    <mergeCell ref="D69:E70"/>
    <mergeCell ref="F69:G70"/>
    <mergeCell ref="B59:L59"/>
    <mergeCell ref="H65:I65"/>
    <mergeCell ref="K69:L70"/>
    <mergeCell ref="B65:F65"/>
    <mergeCell ref="H60:I60"/>
    <mergeCell ref="K57:L58"/>
    <mergeCell ref="C58:D58"/>
    <mergeCell ref="E58:F58"/>
    <mergeCell ref="G58:H58"/>
    <mergeCell ref="I58:J58"/>
    <mergeCell ref="B57:C57"/>
    <mergeCell ref="D57:E57"/>
    <mergeCell ref="H57:I57"/>
    <mergeCell ref="B66:I66"/>
    <mergeCell ref="B45:C45"/>
    <mergeCell ref="B48:C48"/>
    <mergeCell ref="B51:C51"/>
    <mergeCell ref="D39:E39"/>
    <mergeCell ref="K51:L52"/>
    <mergeCell ref="C52:D52"/>
    <mergeCell ref="E52:F52"/>
    <mergeCell ref="G52:H52"/>
    <mergeCell ref="I52:J52"/>
    <mergeCell ref="H39:I39"/>
    <mergeCell ref="H42:I42"/>
    <mergeCell ref="H45:I45"/>
    <mergeCell ref="H48:I48"/>
    <mergeCell ref="H51:I51"/>
    <mergeCell ref="G49:H49"/>
    <mergeCell ref="I49:J49"/>
    <mergeCell ref="D42:E42"/>
    <mergeCell ref="D45:E45"/>
    <mergeCell ref="D48:E48"/>
    <mergeCell ref="D51:E51"/>
    <mergeCell ref="C49:D49"/>
    <mergeCell ref="B47:L47"/>
    <mergeCell ref="K48:L49"/>
    <mergeCell ref="E49:F49"/>
    <mergeCell ref="H15:I15"/>
    <mergeCell ref="J13:L13"/>
    <mergeCell ref="J14:L14"/>
    <mergeCell ref="J15:L15"/>
    <mergeCell ref="J2:L4"/>
    <mergeCell ref="H27:I27"/>
    <mergeCell ref="B30:C30"/>
    <mergeCell ref="D30:E30"/>
    <mergeCell ref="H30:I30"/>
    <mergeCell ref="C22:D22"/>
    <mergeCell ref="B23:L23"/>
    <mergeCell ref="B26:L26"/>
    <mergeCell ref="B29:L29"/>
    <mergeCell ref="B12:C12"/>
    <mergeCell ref="B13:C13"/>
    <mergeCell ref="H12:I12"/>
    <mergeCell ref="B14:C14"/>
    <mergeCell ref="D12:F12"/>
    <mergeCell ref="D13:F13"/>
    <mergeCell ref="J12:L12"/>
    <mergeCell ref="D14:F14"/>
    <mergeCell ref="J19:J20"/>
    <mergeCell ref="K19:L20"/>
    <mergeCell ref="E3:I5"/>
    <mergeCell ref="G31:H31"/>
    <mergeCell ref="I31:J31"/>
    <mergeCell ref="G22:H22"/>
    <mergeCell ref="E22:F22"/>
    <mergeCell ref="K63:L64"/>
    <mergeCell ref="B63:C63"/>
    <mergeCell ref="D63:E63"/>
    <mergeCell ref="H63:I63"/>
    <mergeCell ref="B32:L32"/>
    <mergeCell ref="K21:L22"/>
    <mergeCell ref="K24:L25"/>
    <mergeCell ref="K27:L28"/>
    <mergeCell ref="K30:L31"/>
    <mergeCell ref="K33:L34"/>
    <mergeCell ref="C34:D34"/>
    <mergeCell ref="E34:F34"/>
    <mergeCell ref="G34:H34"/>
    <mergeCell ref="I34:J34"/>
    <mergeCell ref="C25:D25"/>
    <mergeCell ref="E25:F25"/>
    <mergeCell ref="B33:C33"/>
    <mergeCell ref="D33:E33"/>
    <mergeCell ref="B39:C39"/>
    <mergeCell ref="B42:C42"/>
    <mergeCell ref="H33:I33"/>
    <mergeCell ref="B36:C36"/>
    <mergeCell ref="D36:E36"/>
    <mergeCell ref="H36:I36"/>
    <mergeCell ref="H13:I13"/>
    <mergeCell ref="H14:I14"/>
    <mergeCell ref="B19:C20"/>
    <mergeCell ref="D19:E20"/>
    <mergeCell ref="G19:G20"/>
    <mergeCell ref="H19:I20"/>
    <mergeCell ref="G25:H25"/>
    <mergeCell ref="I25:J25"/>
    <mergeCell ref="C28:D28"/>
    <mergeCell ref="E28:F28"/>
    <mergeCell ref="G28:H28"/>
    <mergeCell ref="I28:J28"/>
    <mergeCell ref="I22:J22"/>
    <mergeCell ref="B35:L35"/>
    <mergeCell ref="K36:L37"/>
    <mergeCell ref="C37:D37"/>
    <mergeCell ref="E37:F37"/>
    <mergeCell ref="G37:H37"/>
    <mergeCell ref="C31:D31"/>
    <mergeCell ref="E31:F31"/>
    <mergeCell ref="B75:J75"/>
    <mergeCell ref="K75:L75"/>
    <mergeCell ref="B112:C112"/>
    <mergeCell ref="C64:D64"/>
    <mergeCell ref="E64:F64"/>
    <mergeCell ref="B109:C109"/>
    <mergeCell ref="B110:C110"/>
    <mergeCell ref="B111:C111"/>
    <mergeCell ref="B69:C70"/>
    <mergeCell ref="C99:E99"/>
    <mergeCell ref="B87:C87"/>
    <mergeCell ref="B88:C88"/>
    <mergeCell ref="G64:H64"/>
    <mergeCell ref="B85:J85"/>
    <mergeCell ref="K87:L87"/>
    <mergeCell ref="K85:L85"/>
    <mergeCell ref="B78:J78"/>
    <mergeCell ref="K81:L81"/>
    <mergeCell ref="C81:J81"/>
    <mergeCell ref="K82:L82"/>
    <mergeCell ref="K83:L83"/>
    <mergeCell ref="C83:J83"/>
    <mergeCell ref="C82:J82"/>
    <mergeCell ref="H104:I104"/>
    <mergeCell ref="H125:I125"/>
    <mergeCell ref="B9:L9"/>
    <mergeCell ref="B10:L10"/>
    <mergeCell ref="B18:L18"/>
    <mergeCell ref="F19:F20"/>
    <mergeCell ref="B113:C113"/>
    <mergeCell ref="B114:C114"/>
    <mergeCell ref="B115:C115"/>
    <mergeCell ref="H21:I21"/>
    <mergeCell ref="D21:E21"/>
    <mergeCell ref="B21:C21"/>
    <mergeCell ref="B24:C24"/>
    <mergeCell ref="D24:E24"/>
    <mergeCell ref="H24:I24"/>
    <mergeCell ref="B27:C27"/>
    <mergeCell ref="D27:E27"/>
    <mergeCell ref="I64:J64"/>
    <mergeCell ref="H69:J70"/>
    <mergeCell ref="H87:I87"/>
    <mergeCell ref="B117:C117"/>
    <mergeCell ref="K88:L88"/>
    <mergeCell ref="E87:F87"/>
    <mergeCell ref="E88:F88"/>
    <mergeCell ref="H88:I88"/>
    <mergeCell ref="H116:I116"/>
    <mergeCell ref="H117:I117"/>
    <mergeCell ref="E109:F109"/>
    <mergeCell ref="E110:F110"/>
    <mergeCell ref="E111:F111"/>
    <mergeCell ref="E112:F112"/>
    <mergeCell ref="H119:I119"/>
    <mergeCell ref="K151:L151"/>
    <mergeCell ref="B130:D130"/>
    <mergeCell ref="E130:F130"/>
    <mergeCell ref="G130:H130"/>
    <mergeCell ref="I130:J130"/>
    <mergeCell ref="K130:L130"/>
    <mergeCell ref="C146:D146"/>
    <mergeCell ref="B147:C147"/>
    <mergeCell ref="E149:F149"/>
    <mergeCell ref="G149:H149"/>
    <mergeCell ref="I149:J149"/>
    <mergeCell ref="K149:L149"/>
    <mergeCell ref="B149:C149"/>
    <mergeCell ref="H120:I120"/>
    <mergeCell ref="H122:I122"/>
    <mergeCell ref="H124:I124"/>
    <mergeCell ref="H123:I123"/>
  </mergeCells>
  <phoneticPr fontId="19" type="noConversion"/>
  <conditionalFormatting sqref="B82:B83">
    <cfRule type="containsText" dxfId="39" priority="97" operator="containsText" text="PASS">
      <formula>NOT(ISERROR(SEARCH("PASS",B82)))</formula>
    </cfRule>
    <cfRule type="containsText" dxfId="38" priority="96" operator="containsText" text="FAIL">
      <formula>NOT(ISERROR(SEARCH("FAIL",B82)))</formula>
    </cfRule>
  </conditionalFormatting>
  <conditionalFormatting sqref="B21:C21 B27:C27 B33:C33 B39:C39 B45:C45 B51:C51 B57:C57 B63:C63">
    <cfRule type="containsText" dxfId="37" priority="16" operator="containsText" text="Select">
      <formula>NOT(ISERROR(SEARCH("Select",B21)))</formula>
    </cfRule>
  </conditionalFormatting>
  <conditionalFormatting sqref="B24:C24 B30:C30 B36:C36 B42:C42 B48:C48 B54:C54 B60:C60">
    <cfRule type="containsText" dxfId="36" priority="15" operator="containsText" text="Select">
      <formula>NOT(ISERROR(SEARCH("Select",B24)))</formula>
    </cfRule>
  </conditionalFormatting>
  <conditionalFormatting sqref="B6:D6">
    <cfRule type="containsText" dxfId="35" priority="12" operator="containsText" text="JADE">
      <formula>NOT(ISERROR(SEARCH("JADE",B6)))</formula>
    </cfRule>
    <cfRule type="containsText" dxfId="34" priority="13" operator="containsText" text="PRIME">
      <formula>NOT(ISERROR(SEARCH("PRIME",B6)))</formula>
    </cfRule>
  </conditionalFormatting>
  <conditionalFormatting sqref="B87:F88 H87:L88">
    <cfRule type="containsBlanks" dxfId="33" priority="22">
      <formula>LEN(TRIM(B87))=0</formula>
    </cfRule>
  </conditionalFormatting>
  <conditionalFormatting sqref="B74:J74">
    <cfRule type="expression" dxfId="32" priority="39">
      <formula>$H$120=TRUE</formula>
    </cfRule>
  </conditionalFormatting>
  <conditionalFormatting sqref="B76:L76">
    <cfRule type="expression" dxfId="31" priority="10">
      <formula>$B$6="PRIME / PLUS CONNECT"</formula>
    </cfRule>
  </conditionalFormatting>
  <conditionalFormatting sqref="B81:L81">
    <cfRule type="expression" dxfId="30" priority="92">
      <formula>$B$81="PASS"</formula>
    </cfRule>
    <cfRule type="expression" dxfId="29" priority="90">
      <formula>$B$81="FAIL"</formula>
    </cfRule>
  </conditionalFormatting>
  <conditionalFormatting sqref="B82:L82">
    <cfRule type="expression" dxfId="28" priority="79">
      <formula>$B$81="PASS"</formula>
    </cfRule>
    <cfRule type="expression" dxfId="27" priority="21">
      <formula>$K$82=0</formula>
    </cfRule>
  </conditionalFormatting>
  <conditionalFormatting sqref="B83:L83">
    <cfRule type="expression" dxfId="26" priority="20">
      <formula>$K$69=0</formula>
    </cfRule>
  </conditionalFormatting>
  <conditionalFormatting sqref="C22:J22 C25:J25 C28:J28 C31:J31 C34:J34 C37:J37 C40:J40 C43:J43 C46:J46 C49:J49 C52:J52 C55:J55 C58:J58 C61:J61 C64:J64">
    <cfRule type="containsText" dxfId="25" priority="17" operator="containsText" text="Non-Borrower">
      <formula>NOT(ISERROR(SEARCH("Non-Borrower",C22)))</formula>
    </cfRule>
  </conditionalFormatting>
  <conditionalFormatting sqref="C82:L82">
    <cfRule type="expression" dxfId="24" priority="80">
      <formula>$B$82="FAIL"</formula>
    </cfRule>
    <cfRule type="expression" dxfId="23" priority="95">
      <formula>$B$82="PASS"</formula>
    </cfRule>
  </conditionalFormatting>
  <conditionalFormatting sqref="C83:L83">
    <cfRule type="containsText" dxfId="22" priority="11" operator="containsText" text="N/A">
      <formula>NOT(ISERROR(SEARCH("N/A",C83)))</formula>
    </cfRule>
    <cfRule type="expression" dxfId="21" priority="93">
      <formula>$B$83="FAIL"</formula>
    </cfRule>
    <cfRule type="expression" dxfId="20" priority="94">
      <formula>$B$83="PASS"</formula>
    </cfRule>
  </conditionalFormatting>
  <conditionalFormatting sqref="E131:E145 G131:G145 I131:I145 K131:K145">
    <cfRule type="containsText" dxfId="19" priority="38" operator="containsText" text="TRUE">
      <formula>NOT(ISERROR(SEARCH("TRUE",E131)))</formula>
    </cfRule>
    <cfRule type="containsText" dxfId="18" priority="37" operator="containsText" text="FALSE">
      <formula>NOT(ISERROR(SEARCH("FALSE",E131)))</formula>
    </cfRule>
  </conditionalFormatting>
  <conditionalFormatting sqref="E87:F88">
    <cfRule type="containsErrors" dxfId="17" priority="25">
      <formula>ISERROR(E87)</formula>
    </cfRule>
  </conditionalFormatting>
  <conditionalFormatting sqref="E6:L7">
    <cfRule type="expression" dxfId="16" priority="7">
      <formula>$B$6="JADE PRIME ALT DOC"</formula>
    </cfRule>
  </conditionalFormatting>
  <conditionalFormatting sqref="F131:F145 H131:H145 J131:J145 L131:L145">
    <cfRule type="cellIs" dxfId="15" priority="35" operator="equal">
      <formula>0</formula>
    </cfRule>
    <cfRule type="cellIs" dxfId="14" priority="36" operator="greaterThan">
      <formula>0</formula>
    </cfRule>
  </conditionalFormatting>
  <conditionalFormatting sqref="H117:I117">
    <cfRule type="containsText" dxfId="13" priority="43" operator="containsText" text="TRUE">
      <formula>NOT(ISERROR(SEARCH("TRUE",H117)))</formula>
    </cfRule>
    <cfRule type="containsText" dxfId="12" priority="44" operator="containsText" text="FALSE">
      <formula>NOT(ISERROR(SEARCH("FALSE",H117)))</formula>
    </cfRule>
  </conditionalFormatting>
  <conditionalFormatting sqref="H120:I120">
    <cfRule type="containsText" dxfId="11" priority="41" operator="containsText" text="FALSE">
      <formula>NOT(ISERROR(SEARCH("FALSE",H120)))</formula>
    </cfRule>
    <cfRule type="containsText" dxfId="10" priority="42" operator="containsText" text="TRUE">
      <formula>NOT(ISERROR(SEARCH("TRUE",H120)))</formula>
    </cfRule>
  </conditionalFormatting>
  <conditionalFormatting sqref="J6 L6 J7:L7">
    <cfRule type="expression" dxfId="9" priority="6">
      <formula>$K$6="NO"</formula>
    </cfRule>
    <cfRule type="expression" dxfId="8" priority="5">
      <formula>$K$6="TBD"</formula>
    </cfRule>
  </conditionalFormatting>
  <conditionalFormatting sqref="J6 L6">
    <cfRule type="expression" dxfId="7" priority="1">
      <formula>$K$6="YES"</formula>
    </cfRule>
  </conditionalFormatting>
  <conditionalFormatting sqref="J6:L7">
    <cfRule type="expression" dxfId="6" priority="2">
      <formula>$K$6="YES"</formula>
    </cfRule>
  </conditionalFormatting>
  <conditionalFormatting sqref="K6">
    <cfRule type="containsText" dxfId="5" priority="8" operator="containsText" text="NO">
      <formula>NOT(ISERROR(SEARCH("NO",K6)))</formula>
    </cfRule>
    <cfRule type="containsText" dxfId="4" priority="9" operator="containsText" text="YES">
      <formula>NOT(ISERROR(SEARCH("YES",K6)))</formula>
    </cfRule>
  </conditionalFormatting>
  <conditionalFormatting sqref="K21 K24 K27 K30 K33 K36 K39 K42 K45 K48 K51 K54 K57 K60 K63">
    <cfRule type="containsText" dxfId="3" priority="14" operator="containsText" text="Cannot">
      <formula>NOT(ISERROR(SEARCH("Cannot",K21)))</formula>
    </cfRule>
  </conditionalFormatting>
  <conditionalFormatting sqref="K74:L74">
    <cfRule type="expression" dxfId="2" priority="40">
      <formula>$H$120=TRUE</formula>
    </cfRule>
  </conditionalFormatting>
  <conditionalFormatting sqref="K81:L81">
    <cfRule type="expression" dxfId="1" priority="78">
      <formula>$B$82="PASS"</formula>
    </cfRule>
  </conditionalFormatting>
  <conditionalFormatting sqref="K87:L88">
    <cfRule type="containsErrors" dxfId="0" priority="23">
      <formula>ISERROR(K87)</formula>
    </cfRule>
  </conditionalFormatting>
  <dataValidations count="6">
    <dataValidation showInputMessage="1" showErrorMessage="1" sqref="B22:B23 B25:B26 B61 B28:B29 B31:B32 B34:B35 B38:L38 B37 B41:L41 B40 B44:L44 B43 B47:L47 B46 B50:L50 B49 B53:L53 B52 B56:L56 B55 B59:L59 B58 B62:L62 B64" xr:uid="{F01DB3D7-D7BB-46D8-98A2-3CA859CC402B}"/>
    <dataValidation type="list" showInputMessage="1" showErrorMessage="1" sqref="C22:J22 C64:J64 C61:J61 C58:J58 C55:J55 C52:J52 C49:J49 C46:J46 C43:J43 C40:J40 C37:J37 C34:J34 C31:J31 C28:J28 C25:J25" xr:uid="{D7F21FFB-7B34-49A7-A9CF-5E8699F4D4B3}">
      <formula1>$E$107:$E$113</formula1>
    </dataValidation>
    <dataValidation type="list" allowBlank="1" showInputMessage="1" showErrorMessage="1" sqref="B6:D6" xr:uid="{35D68AF3-9A60-4B5E-90DB-0376A41E8F44}">
      <formula1>$E$116:$E$117</formula1>
    </dataValidation>
    <dataValidation type="list" showInputMessage="1" showErrorMessage="1" sqref="B45 B60 B57 B54 B51 B48 B63 B24 B27 B30 B33 B39 B42 B36" xr:uid="{CFE58E32-6067-4072-880A-FFAB383062B1}">
      <formula1>$B$107:$B$129</formula1>
    </dataValidation>
    <dataValidation type="list" showInputMessage="1" showErrorMessage="1" sqref="B21:C21" xr:uid="{E55E2CB2-DD54-4A6C-AF3B-8532749A0970}">
      <formula1>$B$107:$B$120</formula1>
    </dataValidation>
    <dataValidation type="list" allowBlank="1" showInputMessage="1" showErrorMessage="1" sqref="K6" xr:uid="{EB5C64B5-25C6-4595-B9EC-11A1D53079F1}">
      <formula1>$H$105:$H$107</formula1>
    </dataValidation>
  </dataValidations>
  <printOptions horizontalCentered="1"/>
  <pageMargins left="0.25" right="0.25" top="0.5" bottom="0.5" header="0.3" footer="0.3"/>
  <pageSetup paperSize="5" scale="77" orientation="portrait" horizontalDpi="3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9" r:id="rId4" name="Check Box 45">
              <controlPr locked="0" defaultSize="0" autoFill="0" autoLine="0" autoPict="0">
                <anchor moveWithCells="1">
                  <from>
                    <xdr:col>11</xdr:col>
                    <xdr:colOff>238125</xdr:colOff>
                    <xdr:row>89</xdr:row>
                    <xdr:rowOff>47625</xdr:rowOff>
                  </from>
                  <to>
                    <xdr:col>11</xdr:col>
                    <xdr:colOff>495300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" name="Check Box 49">
              <controlPr locked="0" defaultSize="0" autoFill="0" autoLine="0" autoPict="0">
                <anchor moveWithCells="1">
                  <from>
                    <xdr:col>8</xdr:col>
                    <xdr:colOff>590550</xdr:colOff>
                    <xdr:row>73</xdr:row>
                    <xdr:rowOff>9525</xdr:rowOff>
                  </from>
                  <to>
                    <xdr:col>9</xdr:col>
                    <xdr:colOff>704850</xdr:colOff>
                    <xdr:row>74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Wert</dc:creator>
  <cp:lastModifiedBy>Heather Wilkin</cp:lastModifiedBy>
  <cp:lastPrinted>2025-08-05T19:17:06Z</cp:lastPrinted>
  <dcterms:created xsi:type="dcterms:W3CDTF">2015-06-05T18:17:20Z</dcterms:created>
  <dcterms:modified xsi:type="dcterms:W3CDTF">2025-09-23T00:12:22Z</dcterms:modified>
</cp:coreProperties>
</file>