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gpmortgages-my.sharepoint.com/personal/fmorgan_clearedgelending_com/Documents/Documents/"/>
    </mc:Choice>
  </mc:AlternateContent>
  <xr:revisionPtr revIDLastSave="2" documentId="8_{0F74893B-9AEE-4F15-A0B2-CF9380734BAB}" xr6:coauthVersionLast="47" xr6:coauthVersionMax="47" xr10:uidLastSave="{4A01B380-FAFF-424F-B759-73EBCF233635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Sheet1!$A$1:$M$108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5" i="1" l="1"/>
  <c r="K145" i="1"/>
  <c r="J145" i="1"/>
  <c r="I145" i="1"/>
  <c r="H145" i="1"/>
  <c r="G145" i="1"/>
  <c r="F145" i="1"/>
  <c r="E145" i="1"/>
  <c r="C145" i="1"/>
  <c r="L144" i="1"/>
  <c r="K144" i="1"/>
  <c r="J144" i="1"/>
  <c r="I144" i="1"/>
  <c r="H144" i="1"/>
  <c r="G144" i="1"/>
  <c r="F144" i="1"/>
  <c r="E144" i="1"/>
  <c r="C144" i="1"/>
  <c r="L143" i="1"/>
  <c r="K143" i="1"/>
  <c r="J143" i="1"/>
  <c r="I143" i="1"/>
  <c r="H143" i="1"/>
  <c r="G143" i="1"/>
  <c r="F143" i="1"/>
  <c r="E143" i="1"/>
  <c r="C143" i="1"/>
  <c r="L142" i="1"/>
  <c r="K142" i="1"/>
  <c r="J142" i="1"/>
  <c r="I142" i="1"/>
  <c r="H142" i="1"/>
  <c r="G142" i="1"/>
  <c r="F142" i="1"/>
  <c r="E142" i="1"/>
  <c r="C142" i="1"/>
  <c r="L141" i="1"/>
  <c r="K141" i="1"/>
  <c r="J141" i="1"/>
  <c r="I141" i="1"/>
  <c r="H141" i="1"/>
  <c r="G141" i="1"/>
  <c r="F141" i="1"/>
  <c r="E141" i="1"/>
  <c r="C141" i="1"/>
  <c r="L140" i="1"/>
  <c r="K140" i="1"/>
  <c r="J140" i="1"/>
  <c r="I140" i="1"/>
  <c r="H140" i="1"/>
  <c r="G140" i="1"/>
  <c r="F140" i="1"/>
  <c r="E140" i="1"/>
  <c r="C140" i="1"/>
  <c r="L139" i="1"/>
  <c r="K139" i="1"/>
  <c r="J139" i="1"/>
  <c r="I139" i="1"/>
  <c r="H139" i="1"/>
  <c r="G139" i="1"/>
  <c r="F139" i="1"/>
  <c r="E139" i="1"/>
  <c r="C139" i="1"/>
  <c r="L138" i="1"/>
  <c r="K138" i="1"/>
  <c r="J138" i="1"/>
  <c r="I138" i="1"/>
  <c r="H138" i="1"/>
  <c r="G138" i="1"/>
  <c r="F138" i="1"/>
  <c r="E138" i="1"/>
  <c r="C138" i="1"/>
  <c r="L137" i="1"/>
  <c r="K137" i="1"/>
  <c r="J137" i="1"/>
  <c r="I137" i="1"/>
  <c r="H137" i="1"/>
  <c r="G137" i="1"/>
  <c r="F137" i="1"/>
  <c r="E137" i="1"/>
  <c r="C137" i="1"/>
  <c r="L136" i="1"/>
  <c r="K136" i="1"/>
  <c r="J136" i="1"/>
  <c r="I136" i="1"/>
  <c r="H136" i="1"/>
  <c r="G136" i="1"/>
  <c r="F136" i="1"/>
  <c r="E136" i="1"/>
  <c r="C136" i="1"/>
  <c r="L135" i="1"/>
  <c r="K135" i="1"/>
  <c r="J135" i="1"/>
  <c r="I135" i="1"/>
  <c r="H135" i="1"/>
  <c r="G135" i="1"/>
  <c r="F135" i="1"/>
  <c r="E135" i="1"/>
  <c r="C135" i="1"/>
  <c r="L134" i="1"/>
  <c r="K134" i="1"/>
  <c r="J134" i="1"/>
  <c r="I134" i="1"/>
  <c r="H134" i="1"/>
  <c r="G134" i="1"/>
  <c r="F134" i="1"/>
  <c r="E134" i="1"/>
  <c r="C134" i="1"/>
  <c r="L133" i="1"/>
  <c r="K133" i="1"/>
  <c r="J133" i="1"/>
  <c r="I133" i="1"/>
  <c r="H133" i="1"/>
  <c r="G133" i="1"/>
  <c r="F133" i="1"/>
  <c r="E133" i="1"/>
  <c r="C133" i="1"/>
  <c r="L132" i="1"/>
  <c r="K132" i="1"/>
  <c r="J132" i="1"/>
  <c r="I132" i="1"/>
  <c r="H132" i="1"/>
  <c r="G132" i="1"/>
  <c r="F132" i="1"/>
  <c r="E132" i="1"/>
  <c r="C132" i="1"/>
  <c r="L131" i="1"/>
  <c r="K131" i="1"/>
  <c r="J131" i="1"/>
  <c r="I131" i="1"/>
  <c r="H131" i="1"/>
  <c r="G131" i="1"/>
  <c r="F131" i="1"/>
  <c r="E131" i="1"/>
  <c r="C131" i="1"/>
  <c r="H120" i="1"/>
  <c r="H117" i="1"/>
  <c r="E110" i="1"/>
  <c r="E109" i="1"/>
  <c r="E108" i="1"/>
  <c r="E107" i="1"/>
  <c r="K88" i="1"/>
  <c r="J88" i="1"/>
  <c r="H88" i="1"/>
  <c r="E88" i="1"/>
  <c r="D88" i="1"/>
  <c r="B88" i="1"/>
  <c r="K87" i="1"/>
  <c r="J87" i="1"/>
  <c r="H87" i="1"/>
  <c r="E87" i="1"/>
  <c r="D87" i="1"/>
  <c r="B87" i="1"/>
  <c r="B85" i="1"/>
  <c r="K83" i="1"/>
  <c r="K82" i="1"/>
  <c r="B80" i="1"/>
  <c r="K77" i="1"/>
  <c r="D69" i="1"/>
  <c r="B66" i="1"/>
  <c r="B65" i="1"/>
  <c r="K63" i="1"/>
  <c r="D145" i="1" s="1"/>
  <c r="J63" i="1"/>
  <c r="K60" i="1"/>
  <c r="D144" i="1" s="1"/>
  <c r="J60" i="1"/>
  <c r="K57" i="1"/>
  <c r="D143" i="1" s="1"/>
  <c r="J57" i="1"/>
  <c r="K54" i="1"/>
  <c r="D142" i="1" s="1"/>
  <c r="J54" i="1"/>
  <c r="K51" i="1"/>
  <c r="D141" i="1" s="1"/>
  <c r="J51" i="1"/>
  <c r="K48" i="1"/>
  <c r="D140" i="1" s="1"/>
  <c r="J48" i="1"/>
  <c r="K45" i="1"/>
  <c r="D139" i="1" s="1"/>
  <c r="J45" i="1"/>
  <c r="K42" i="1"/>
  <c r="D138" i="1" s="1"/>
  <c r="J42" i="1"/>
  <c r="K39" i="1"/>
  <c r="D137" i="1" s="1"/>
  <c r="J39" i="1"/>
  <c r="K36" i="1"/>
  <c r="D136" i="1" s="1"/>
  <c r="J36" i="1"/>
  <c r="K33" i="1"/>
  <c r="D135" i="1" s="1"/>
  <c r="J33" i="1"/>
  <c r="K30" i="1"/>
  <c r="D134" i="1" s="1"/>
  <c r="J30" i="1"/>
  <c r="K27" i="1"/>
  <c r="D133" i="1" s="1"/>
  <c r="J27" i="1"/>
  <c r="K24" i="1"/>
  <c r="D132" i="1" s="1"/>
  <c r="J24" i="1"/>
  <c r="K21" i="1"/>
  <c r="J21" i="1"/>
  <c r="B16" i="1"/>
  <c r="B8" i="1"/>
  <c r="J7" i="1"/>
  <c r="L6" i="1"/>
  <c r="E6" i="1"/>
  <c r="J146" i="1" l="1"/>
  <c r="K69" i="1"/>
  <c r="F146" i="1"/>
  <c r="H146" i="1"/>
  <c r="L146" i="1"/>
  <c r="H125" i="1"/>
  <c r="H123" i="1"/>
  <c r="K78" i="1" s="1"/>
  <c r="C146" i="1"/>
  <c r="L147" i="1" s="1"/>
  <c r="D131" i="1"/>
  <c r="H147" i="1" l="1"/>
  <c r="B82" i="1"/>
  <c r="K81" i="1"/>
  <c r="B83" i="1"/>
  <c r="C83" i="1" s="1"/>
  <c r="B149" i="1"/>
  <c r="J147" i="1"/>
  <c r="F147" i="1"/>
  <c r="D147" i="1" l="1"/>
  <c r="K85" i="1"/>
  <c r="B81" i="1"/>
  <c r="C81" i="1" s="1"/>
  <c r="C82" i="1"/>
  <c r="K149" i="1"/>
  <c r="I149" i="1"/>
  <c r="G149" i="1"/>
  <c r="E149" i="1"/>
  <c r="K151" i="1" s="1"/>
</calcChain>
</file>

<file path=xl/sharedStrings.xml><?xml version="1.0" encoding="utf-8"?>
<sst xmlns="http://schemas.openxmlformats.org/spreadsheetml/2006/main" count="197" uniqueCount="98">
  <si>
    <t>Please fill in highlighted fields only (if applicable)</t>
  </si>
  <si>
    <t>LOAN PROGRAM</t>
  </si>
  <si>
    <t>PRIME / PLUS CONNECT</t>
  </si>
  <si>
    <t>YES</t>
  </si>
  <si>
    <t>** This tool is for calculation purposes only **</t>
  </si>
  <si>
    <t>** All calculations are subject to CEL Matrices, which may limit certain LTV's, Loan Amounts, and other loan characteristics **</t>
  </si>
  <si>
    <t>Date:</t>
  </si>
  <si>
    <t>Borrower #1 Name:</t>
  </si>
  <si>
    <t>Loan Number:</t>
  </si>
  <si>
    <t>Borrower #2 Name:</t>
  </si>
  <si>
    <t>Loan Amount:</t>
  </si>
  <si>
    <t>Borrower #3 Name:</t>
  </si>
  <si>
    <t>* All Account Holders must be on the loan</t>
  </si>
  <si>
    <t>Borrower #4 Name:</t>
  </si>
  <si>
    <t>ASSETS</t>
  </si>
  <si>
    <t>Asset Type</t>
  </si>
  <si>
    <t>Account #</t>
  </si>
  <si>
    <t>Statement Date</t>
  </si>
  <si>
    <t>Asset Amount (100% of Account Balance)</t>
  </si>
  <si>
    <t>Qualifying Percentage</t>
  </si>
  <si>
    <t>Qualified Asset Amount</t>
  </si>
  <si>
    <t>Savings</t>
  </si>
  <si>
    <t>Select Account Holder</t>
  </si>
  <si>
    <t>Checking</t>
  </si>
  <si>
    <t>Account Holder</t>
  </si>
  <si>
    <t>IRA</t>
  </si>
  <si>
    <t>Stocks</t>
  </si>
  <si>
    <t>Mutual Funds</t>
  </si>
  <si>
    <t>401K</t>
  </si>
  <si>
    <t>Select Asset Type</t>
  </si>
  <si>
    <t>Total Assets:</t>
  </si>
  <si>
    <t>Total Qualified Assets:</t>
  </si>
  <si>
    <t>Calculating Cash To Close</t>
  </si>
  <si>
    <t>Down Payment / Funds from Borrower Required</t>
  </si>
  <si>
    <t>Cash Deposit / Earnest Money Deposit</t>
  </si>
  <si>
    <t>AMEX Open Account Balance</t>
  </si>
  <si>
    <t>Amount for Funds To Close can be located on page 2 of LE or page 3 of CD (Funds Required To Close)</t>
  </si>
  <si>
    <t>Underwriter Commentary:</t>
  </si>
  <si>
    <t>Exception Approval Override:</t>
  </si>
  <si>
    <t>Underwriter:</t>
  </si>
  <si>
    <t>DROPDOWNS</t>
  </si>
  <si>
    <t>STACKED INCOME</t>
  </si>
  <si>
    <t>TBD</t>
  </si>
  <si>
    <t>BORROWER NAMES:</t>
  </si>
  <si>
    <t>NO</t>
  </si>
  <si>
    <t>Money Market</t>
  </si>
  <si>
    <t>Annuities *</t>
  </si>
  <si>
    <t>Non-Borrower</t>
  </si>
  <si>
    <t>Bonds</t>
  </si>
  <si>
    <t>SEP</t>
  </si>
  <si>
    <t>EXCEPTION APPROVAL</t>
  </si>
  <si>
    <t>KEOGH</t>
  </si>
  <si>
    <t>US Treasuries Maturity &lt;1 year</t>
  </si>
  <si>
    <t>Life Insurance (Cash Surrender Value)</t>
  </si>
  <si>
    <t>EMD CLEARED</t>
  </si>
  <si>
    <t>EMD NOT CLEARED</t>
  </si>
  <si>
    <t>% OF QUALIFIED ASSETS</t>
  </si>
  <si>
    <t>B1</t>
  </si>
  <si>
    <t>B2</t>
  </si>
  <si>
    <t>B3</t>
  </si>
  <si>
    <t>B4</t>
  </si>
  <si>
    <t>ACCT 01</t>
  </si>
  <si>
    <t>ACCT 02</t>
  </si>
  <si>
    <t>ACCT 03</t>
  </si>
  <si>
    <t>ACCT 04</t>
  </si>
  <si>
    <t>ACCT 05</t>
  </si>
  <si>
    <t>ACCT 06</t>
  </si>
  <si>
    <t>ACCT 07</t>
  </si>
  <si>
    <t>ACCT 08</t>
  </si>
  <si>
    <t>ACCT 09</t>
  </si>
  <si>
    <t>ACCT 10</t>
  </si>
  <si>
    <t>ACCT 11</t>
  </si>
  <si>
    <t>ACCT 12</t>
  </si>
  <si>
    <t>ACCT 13</t>
  </si>
  <si>
    <t>ACCT 14</t>
  </si>
  <si>
    <t>ACCT 15</t>
  </si>
  <si>
    <t>TOTAL:</t>
  </si>
  <si>
    <t>B1 TOTAL:</t>
  </si>
  <si>
    <t>B2 TOTAL:</t>
  </si>
  <si>
    <t>B3 TOTAL:</t>
  </si>
  <si>
    <t>B4 TOTAL:</t>
  </si>
  <si>
    <t>TOTAL % FOR BORROWERS</t>
  </si>
  <si>
    <t>Asset Depletion</t>
  </si>
  <si>
    <t>B1:</t>
  </si>
  <si>
    <t>B2:</t>
  </si>
  <si>
    <t>B3:</t>
  </si>
  <si>
    <t>B4:</t>
  </si>
  <si>
    <t>Cannot use Business Funds</t>
  </si>
  <si>
    <t>Gift Funds cannot be used with Asset Depletion for qualifying income and/or Funds To Close</t>
  </si>
  <si>
    <t>Cannot use Cash Out Proceeds</t>
  </si>
  <si>
    <t>Institution Name</t>
  </si>
  <si>
    <t>Required Reserves</t>
  </si>
  <si>
    <t>Total Remaining Assets: Total Qualified Assets - Down Payment, EMD and Open AMEX account</t>
  </si>
  <si>
    <t>OPAL</t>
  </si>
  <si>
    <t>Privately Held Stock *</t>
  </si>
  <si>
    <t>CDs</t>
  </si>
  <si>
    <t>Equity in Real Estate *</t>
  </si>
  <si>
    <t>Equity Proceeds - Concurrent Sale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</si>
</sst>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\$* #,##0.00_);_(\$* \(#,##0.00\);_(\$* \-??_);_(@_)"/>
    <numFmt numFmtId="165" formatCode="\$#,##0_);&quot;($&quot;#,##0\)"/>
  </numFmts>
  <fonts count="44" x14ac:knownFonts="1">
    <font>
      <sz val="11"/>
      <color theme="1"/>
      <name val="Calibri"/>
      <family val="2"/>
      <charset val="1"/>
    </font>
    <font>
      <b/>
      <sz val="12"/>
      <color theme="1"/>
      <name val="Calibri"/>
      <family val="2"/>
      <charset val="1"/>
    </font>
    <font>
      <b/>
      <sz val="28"/>
      <color rgb="FF1F3864"/>
      <name val="Arial"/>
      <family val="2"/>
    </font>
    <font>
      <b/>
      <sz val="36"/>
      <color theme="1"/>
      <name val="Calibri"/>
      <family val="2"/>
      <charset val="1"/>
    </font>
    <font>
      <b/>
      <sz val="10"/>
      <color rgb="FF1F3864"/>
      <name val="Arial"/>
      <family val="2"/>
    </font>
    <font>
      <b/>
      <sz val="10"/>
      <color theme="1"/>
      <name val="Calibri"/>
      <family val="2"/>
      <charset val="1"/>
    </font>
    <font>
      <b/>
      <sz val="11"/>
      <color rgb="FF1F3864"/>
      <name val="Arial"/>
      <family val="2"/>
    </font>
    <font>
      <b/>
      <sz val="10"/>
      <color rgb="FFE65100"/>
      <name val="Arial"/>
      <family val="2"/>
    </font>
    <font>
      <b/>
      <sz val="11"/>
      <color rgb="FFC00000"/>
      <name val="Arial"/>
      <family val="2"/>
    </font>
    <font>
      <sz val="9"/>
      <color rgb="FFC00000"/>
      <name val="Arial"/>
      <family val="2"/>
    </font>
    <font>
      <b/>
      <sz val="11"/>
      <color theme="1"/>
      <name val="Calibri"/>
      <family val="2"/>
      <charset val="1"/>
    </font>
    <font>
      <b/>
      <sz val="9"/>
      <color rgb="FFC00000"/>
      <name val="Arial"/>
      <family val="2"/>
    </font>
    <font>
      <i/>
      <sz val="9"/>
      <color rgb="FF595959"/>
      <name val="Arial"/>
      <family val="2"/>
    </font>
    <font>
      <b/>
      <sz val="9"/>
      <color rgb="FFFF0000"/>
      <name val="Arial"/>
      <family val="2"/>
    </font>
    <font>
      <b/>
      <sz val="9"/>
      <color rgb="FFE65100"/>
      <name val="Arial"/>
      <family val="2"/>
    </font>
    <font>
      <sz val="9"/>
      <color rgb="FFE65100"/>
      <name val="Arial"/>
      <family val="2"/>
    </font>
    <font>
      <b/>
      <sz val="11"/>
      <color rgb="FFFFFFFF"/>
      <name val="Arial"/>
      <family val="2"/>
    </font>
    <font>
      <sz val="10"/>
      <color rgb="FF000000"/>
      <name val="Arial"/>
      <family val="2"/>
    </font>
    <font>
      <sz val="10"/>
      <color rgb="FF1F3864"/>
      <name val="Arial"/>
      <family val="2"/>
    </font>
    <font>
      <sz val="8"/>
      <color theme="1"/>
      <name val="Calibri"/>
      <family val="2"/>
      <charset val="1"/>
    </font>
    <font>
      <i/>
      <sz val="8"/>
      <color rgb="FF595959"/>
      <name val="Arial"/>
      <family val="2"/>
    </font>
    <font>
      <sz val="8"/>
      <color rgb="FF595959"/>
      <name val="Arial"/>
      <family val="2"/>
    </font>
    <font>
      <b/>
      <sz val="8"/>
      <color theme="1"/>
      <name val="Calibri"/>
      <family val="2"/>
      <charset val="1"/>
    </font>
    <font>
      <b/>
      <sz val="12"/>
      <color rgb="FFC00000"/>
      <name val="Arial"/>
      <family val="2"/>
    </font>
    <font>
      <b/>
      <sz val="12"/>
      <color rgb="FF1F3864"/>
      <name val="Arial"/>
      <family val="2"/>
    </font>
    <font>
      <b/>
      <sz val="11"/>
      <color rgb="FFC00000"/>
      <name val="Calibri"/>
      <family val="2"/>
      <charset val="1"/>
    </font>
    <font>
      <sz val="10"/>
      <color rgb="FF595959"/>
      <name val="Arial"/>
      <family val="2"/>
    </font>
    <font>
      <b/>
      <sz val="11"/>
      <color rgb="FFFF0000"/>
      <name val="Calibri"/>
      <family val="2"/>
      <charset val="1"/>
    </font>
    <font>
      <b/>
      <sz val="13"/>
      <color rgb="FFFFFFFF"/>
      <name val="Arial"/>
      <family val="2"/>
    </font>
    <font>
      <b/>
      <sz val="15"/>
      <color theme="1"/>
      <name val="Calibri"/>
      <family val="2"/>
      <charset val="1"/>
    </font>
    <font>
      <sz val="9"/>
      <color rgb="FF595959"/>
      <name val="Arial"/>
      <family val="2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1"/>
      <color theme="9" tint="-0.499984740745262"/>
      <name val="Calibri"/>
      <family val="2"/>
      <charset val="1"/>
    </font>
    <font>
      <b/>
      <sz val="9"/>
      <color theme="1"/>
      <name val="Calibri"/>
      <family val="2"/>
      <charset val="1"/>
    </font>
    <font>
      <b/>
      <sz val="9"/>
      <color rgb="FFC00000"/>
      <name val="Calibri"/>
      <family val="2"/>
      <charset val="1"/>
    </font>
    <font>
      <b/>
      <sz val="10"/>
      <color rgb="FFC00000"/>
      <name val="Calibri"/>
      <family val="2"/>
      <charset val="1"/>
    </font>
    <font>
      <sz val="11"/>
      <color theme="9" tint="-0.499984740745262"/>
      <name val="Calibri"/>
      <family val="2"/>
      <charset val="1"/>
    </font>
    <font>
      <b/>
      <sz val="9"/>
      <color rgb="FFE65100"/>
      <name val="Arial"/>
      <family val="2"/>
    </font>
    <font>
      <b/>
      <sz val="9"/>
      <color rgb="FF1F3864"/>
      <name val="Arial"/>
      <family val="2"/>
    </font>
    <font>
      <b/>
      <sz val="10"/>
      <color rgb="FF1F3864"/>
      <name val="Arial"/>
      <family val="2"/>
    </font>
    <font>
      <i/>
      <sz val="9"/>
      <color rgb="FF595959"/>
      <name val="Arial"/>
      <family val="2"/>
    </font>
    <font>
      <sz val="11"/>
      <name val="Arial"/>
      <family val="2"/>
    </font>
    <font>
      <sz val="8"/>
      <color rgb="FF000000"/>
      <name val="Segoe UI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4.9989318521683403E-2"/>
        <bgColor rgb="FFF5F5F5"/>
      </patternFill>
    </fill>
    <fill>
      <patternFill patternType="solid">
        <fgColor rgb="FFFFFF00"/>
        <bgColor rgb="FF99CC00"/>
      </patternFill>
    </fill>
    <fill>
      <patternFill patternType="solid">
        <fgColor theme="8" tint="0.39988402966399123"/>
        <bgColor rgb="FF969696"/>
      </patternFill>
    </fill>
    <fill>
      <patternFill patternType="solid">
        <fgColor theme="5" tint="0.79989013336588644"/>
        <bgColor rgb="FFECEEF2"/>
      </patternFill>
    </fill>
    <fill>
      <patternFill patternType="solid">
        <fgColor rgb="FF1F3864"/>
        <bgColor rgb="FF1F4E79"/>
      </patternFill>
    </fill>
    <fill>
      <patternFill patternType="solid">
        <fgColor rgb="FFE8EDF4"/>
        <bgColor rgb="FFECEEF2"/>
      </patternFill>
    </fill>
    <fill>
      <patternFill patternType="solid">
        <fgColor rgb="FFFFFDE7"/>
        <bgColor rgb="FFFFFFFF"/>
      </patternFill>
    </fill>
    <fill>
      <patternFill patternType="solid">
        <fgColor rgb="FFE8F5E9"/>
        <bgColor rgb="FFECEEF2"/>
      </patternFill>
    </fill>
    <fill>
      <patternFill patternType="solid">
        <fgColor rgb="FFECEEF2"/>
        <bgColor rgb="FFE8EDF4"/>
      </patternFill>
    </fill>
    <fill>
      <patternFill patternType="solid">
        <fgColor rgb="FFFFFFFF"/>
        <bgColor rgb="FFFFFDE7"/>
      </patternFill>
    </fill>
    <fill>
      <patternFill patternType="solid">
        <fgColor rgb="FFF5F5F5"/>
        <bgColor rgb="FFF2F2F2"/>
      </patternFill>
    </fill>
    <fill>
      <patternFill patternType="solid">
        <fgColor rgb="FFFFCCCC"/>
        <bgColor rgb="FFF8CBAD"/>
      </patternFill>
    </fill>
    <fill>
      <patternFill patternType="solid">
        <fgColor theme="1"/>
        <bgColor rgb="FF003300"/>
      </patternFill>
    </fill>
    <fill>
      <patternFill patternType="solid">
        <fgColor theme="9" tint="0.79989013336588644"/>
        <bgColor rgb="FFE8F5E9"/>
      </patternFill>
    </fill>
    <fill>
      <patternFill patternType="solid">
        <fgColor theme="0" tint="-0.14999847407452621"/>
        <bgColor rgb="FFDEEBF7"/>
      </patternFill>
    </fill>
    <fill>
      <patternFill patternType="solid">
        <fgColor rgb="FF2E7D32"/>
        <bgColor rgb="FF385724"/>
      </patternFill>
    </fill>
    <fill>
      <patternFill patternType="solid">
        <fgColor theme="4" tint="0.79989013336588644"/>
        <bgColor rgb="FFE8EDF4"/>
      </patternFill>
    </fill>
    <fill>
      <patternFill patternType="solid">
        <fgColor theme="5" tint="0.39988402966399123"/>
        <bgColor rgb="FFF8CBAD"/>
      </patternFill>
    </fill>
    <fill>
      <patternFill patternType="solid">
        <fgColor theme="5" tint="0.59987182226020086"/>
        <bgColor rgb="FFFFCCCC"/>
      </patternFill>
    </fill>
    <fill>
      <patternFill patternType="solid">
        <fgColor rgb="FFFFFDE7"/>
      </patternFill>
    </fill>
    <fill>
      <patternFill patternType="solid">
        <fgColor rgb="FFFFF3E0"/>
      </patternFill>
    </fill>
    <fill>
      <patternFill patternType="solid">
        <fgColor rgb="FFFFFFFF"/>
      </patternFill>
    </fill>
    <fill>
      <patternFill patternType="solid">
        <fgColor rgb="FFD6E4F0"/>
      </patternFill>
    </fill>
  </fills>
  <borders count="7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201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0" fillId="3" borderId="4" xfId="0" applyFill="1" applyBorder="1"/>
    <xf numFmtId="0" fontId="8" fillId="3" borderId="1" xfId="0" applyFont="1" applyFill="1" applyBorder="1" applyAlignment="1" applyProtection="1">
      <alignment horizontal="center"/>
      <protection locked="0"/>
    </xf>
    <xf numFmtId="0" fontId="9" fillId="3" borderId="5" xfId="0" applyFont="1" applyFill="1" applyBorder="1"/>
    <xf numFmtId="0" fontId="10" fillId="0" borderId="0" xfId="0" applyFont="1" applyProtection="1">
      <protection locked="0"/>
    </xf>
    <xf numFmtId="0" fontId="13" fillId="0" borderId="0" xfId="0" applyFont="1" applyAlignment="1">
      <alignment horizontal="left" vertical="center"/>
    </xf>
    <xf numFmtId="0" fontId="14" fillId="0" borderId="0" xfId="0" applyFont="1"/>
    <xf numFmtId="0" fontId="15" fillId="0" borderId="0" xfId="0" applyFont="1"/>
    <xf numFmtId="49" fontId="17" fillId="8" borderId="7" xfId="0" applyNumberFormat="1" applyFont="1" applyFill="1" applyBorder="1" applyAlignment="1" applyProtection="1">
      <alignment horizontal="center" vertical="center"/>
      <protection locked="0"/>
    </xf>
    <xf numFmtId="14" fontId="17" fillId="8" borderId="7" xfId="0" applyNumberFormat="1" applyFont="1" applyFill="1" applyBorder="1" applyAlignment="1" applyProtection="1">
      <alignment horizontal="center" vertical="center"/>
      <protection locked="0"/>
    </xf>
    <xf numFmtId="9" fontId="18" fillId="9" borderId="11" xfId="0" applyNumberFormat="1" applyFont="1" applyFill="1" applyBorder="1" applyAlignment="1">
      <alignment horizontal="center" vertical="center"/>
    </xf>
    <xf numFmtId="0" fontId="19" fillId="0" borderId="0" xfId="0" applyFont="1" applyProtection="1">
      <protection locked="0"/>
    </xf>
    <xf numFmtId="0" fontId="20" fillId="10" borderId="3" xfId="0" applyFont="1" applyFill="1" applyBorder="1" applyAlignment="1" applyProtection="1">
      <alignment vertical="center"/>
      <protection locked="0"/>
    </xf>
    <xf numFmtId="0" fontId="20" fillId="12" borderId="3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7" fillId="0" borderId="4" xfId="0" applyFont="1" applyBorder="1"/>
    <xf numFmtId="0" fontId="10" fillId="0" borderId="0" xfId="0" applyFont="1" applyAlignment="1">
      <alignment horizontal="left" vertical="center"/>
    </xf>
    <xf numFmtId="164" fontId="29" fillId="0" borderId="0" xfId="0" applyNumberFormat="1" applyFont="1" applyAlignment="1">
      <alignment horizontal="left" vertical="center"/>
    </xf>
    <xf numFmtId="0" fontId="30" fillId="15" borderId="1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/>
    <xf numFmtId="164" fontId="10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left" vertical="top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right"/>
      <protection locked="0"/>
    </xf>
    <xf numFmtId="14" fontId="10" fillId="0" borderId="24" xfId="0" applyNumberFormat="1" applyFont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10" fontId="10" fillId="0" borderId="0" xfId="0" applyNumberFormat="1" applyFont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1" fontId="34" fillId="0" borderId="29" xfId="0" applyNumberFormat="1" applyFont="1" applyBorder="1" applyAlignment="1" applyProtection="1">
      <alignment horizontal="center"/>
      <protection locked="0"/>
    </xf>
    <xf numFmtId="164" fontId="34" fillId="0" borderId="30" xfId="0" applyNumberFormat="1" applyFont="1" applyBorder="1" applyProtection="1">
      <protection locked="0"/>
    </xf>
    <xf numFmtId="0" fontId="34" fillId="0" borderId="14" xfId="0" applyFont="1" applyBorder="1" applyAlignment="1" applyProtection="1">
      <alignment horizontal="center"/>
      <protection locked="0"/>
    </xf>
    <xf numFmtId="164" fontId="34" fillId="0" borderId="31" xfId="0" applyNumberFormat="1" applyFont="1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1" fontId="34" fillId="0" borderId="33" xfId="0" applyNumberFormat="1" applyFont="1" applyBorder="1" applyAlignment="1" applyProtection="1">
      <alignment horizontal="center"/>
      <protection locked="0"/>
    </xf>
    <xf numFmtId="164" fontId="34" fillId="0" borderId="34" xfId="0" applyNumberFormat="1" applyFont="1" applyBorder="1" applyProtection="1">
      <protection locked="0"/>
    </xf>
    <xf numFmtId="0" fontId="34" fillId="0" borderId="27" xfId="0" applyFont="1" applyBorder="1" applyAlignment="1" applyProtection="1">
      <alignment horizontal="center"/>
      <protection locked="0"/>
    </xf>
    <xf numFmtId="164" fontId="34" fillId="0" borderId="35" xfId="0" applyNumberFormat="1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center"/>
      <protection locked="0"/>
    </xf>
    <xf numFmtId="1" fontId="34" fillId="0" borderId="37" xfId="0" applyNumberFormat="1" applyFont="1" applyBorder="1" applyAlignment="1" applyProtection="1">
      <alignment horizontal="center"/>
      <protection locked="0"/>
    </xf>
    <xf numFmtId="164" fontId="34" fillId="0" borderId="38" xfId="0" applyNumberFormat="1" applyFont="1" applyBorder="1" applyProtection="1">
      <protection locked="0"/>
    </xf>
    <xf numFmtId="0" fontId="34" fillId="0" borderId="39" xfId="0" applyFont="1" applyBorder="1" applyAlignment="1" applyProtection="1">
      <alignment horizontal="center"/>
      <protection locked="0"/>
    </xf>
    <xf numFmtId="0" fontId="25" fillId="3" borderId="40" xfId="0" applyFont="1" applyFill="1" applyBorder="1" applyAlignment="1" applyProtection="1">
      <alignment horizontal="center"/>
      <protection locked="0"/>
    </xf>
    <xf numFmtId="0" fontId="35" fillId="15" borderId="42" xfId="0" applyFont="1" applyFill="1" applyBorder="1" applyAlignment="1" applyProtection="1">
      <alignment horizontal="right"/>
      <protection locked="0"/>
    </xf>
    <xf numFmtId="164" fontId="35" fillId="15" borderId="43" xfId="0" applyNumberFormat="1" applyFont="1" applyFill="1" applyBorder="1" applyProtection="1">
      <protection locked="0"/>
    </xf>
    <xf numFmtId="0" fontId="35" fillId="15" borderId="23" xfId="0" applyFont="1" applyFill="1" applyBorder="1" applyAlignment="1" applyProtection="1">
      <alignment horizontal="right"/>
      <protection locked="0"/>
    </xf>
    <xf numFmtId="10" fontId="25" fillId="3" borderId="44" xfId="0" applyNumberFormat="1" applyFont="1" applyFill="1" applyBorder="1" applyAlignment="1" applyProtection="1">
      <alignment horizontal="center"/>
      <protection locked="0"/>
    </xf>
    <xf numFmtId="0" fontId="0" fillId="14" borderId="0" xfId="0" applyFill="1" applyProtection="1">
      <protection locked="0"/>
    </xf>
    <xf numFmtId="10" fontId="35" fillId="3" borderId="1" xfId="0" applyNumberFormat="1" applyFont="1" applyFill="1" applyBorder="1" applyAlignment="1" applyProtection="1">
      <alignment horizontal="center"/>
      <protection locked="0"/>
    </xf>
    <xf numFmtId="0" fontId="40" fillId="21" borderId="0" xfId="0" applyFont="1" applyFill="1" applyAlignment="1" applyProtection="1">
      <alignment horizontal="center" vertical="center"/>
      <protection locked="0"/>
    </xf>
    <xf numFmtId="0" fontId="39" fillId="24" borderId="0" xfId="0" applyFont="1" applyFill="1" applyAlignment="1">
      <alignment horizontal="right" vertical="center"/>
    </xf>
    <xf numFmtId="0" fontId="39" fillId="24" borderId="0" xfId="0" applyFont="1" applyFill="1" applyAlignment="1" applyProtection="1">
      <alignment horizontal="right" vertical="center"/>
      <protection locked="0"/>
    </xf>
    <xf numFmtId="0" fontId="40" fillId="16" borderId="8" xfId="0" applyFont="1" applyFill="1" applyBorder="1" applyAlignment="1">
      <alignment horizontal="center" vertical="center"/>
    </xf>
    <xf numFmtId="0" fontId="40" fillId="16" borderId="1" xfId="0" applyFont="1" applyFill="1" applyBorder="1" applyAlignment="1">
      <alignment horizontal="center" vertical="center"/>
    </xf>
    <xf numFmtId="0" fontId="42" fillId="23" borderId="0" xfId="0" applyFont="1" applyFill="1" applyAlignment="1">
      <alignment horizontal="left" vertical="center"/>
    </xf>
    <xf numFmtId="0" fontId="0" fillId="23" borderId="0" xfId="0" applyFill="1"/>
    <xf numFmtId="0" fontId="0" fillId="23" borderId="67" xfId="0" applyFill="1" applyBorder="1"/>
    <xf numFmtId="0" fontId="20" fillId="10" borderId="67" xfId="0" applyFont="1" applyFill="1" applyBorder="1" applyAlignment="1" applyProtection="1">
      <alignment vertical="center"/>
      <protection locked="0"/>
    </xf>
    <xf numFmtId="0" fontId="41" fillId="23" borderId="67" xfId="0" applyFont="1" applyFill="1" applyBorder="1" applyAlignment="1" applyProtection="1">
      <alignment horizontal="left" vertical="center" wrapText="1"/>
      <protection locked="0"/>
    </xf>
    <xf numFmtId="0" fontId="41" fillId="23" borderId="67" xfId="0" applyFont="1" applyFill="1" applyBorder="1" applyAlignment="1">
      <alignment horizontal="left" vertical="center" wrapText="1"/>
    </xf>
    <xf numFmtId="0" fontId="17" fillId="8" borderId="7" xfId="0" applyFont="1" applyFill="1" applyBorder="1" applyAlignment="1" applyProtection="1">
      <alignment horizontal="center" vertical="center" shrinkToFit="1"/>
      <protection locked="0"/>
    </xf>
    <xf numFmtId="0" fontId="0" fillId="0" borderId="5" xfId="0" applyBorder="1" applyProtection="1">
      <protection locked="0"/>
    </xf>
    <xf numFmtId="0" fontId="7" fillId="0" borderId="3" xfId="0" applyFont="1" applyBorder="1" applyAlignment="1">
      <alignment horizontal="center" vertical="center" wrapText="1"/>
    </xf>
    <xf numFmtId="0" fontId="0" fillId="0" borderId="4" xfId="0" applyBorder="1"/>
    <xf numFmtId="0" fontId="0" fillId="0" borderId="48" xfId="0" applyBorder="1"/>
    <xf numFmtId="0" fontId="0" fillId="0" borderId="13" xfId="0" applyBorder="1"/>
    <xf numFmtId="0" fontId="10" fillId="11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57" xfId="0" applyBorder="1" applyProtection="1">
      <protection locked="0"/>
    </xf>
    <xf numFmtId="0" fontId="0" fillId="0" borderId="27" xfId="0" applyBorder="1" applyAlignment="1" applyProtection="1">
      <alignment horizontal="center" shrinkToFit="1"/>
      <protection locked="0"/>
    </xf>
    <xf numFmtId="0" fontId="0" fillId="0" borderId="61" xfId="0" applyBorder="1" applyProtection="1">
      <protection locked="0"/>
    </xf>
    <xf numFmtId="164" fontId="33" fillId="15" borderId="1" xfId="0" applyNumberFormat="1" applyFont="1" applyFill="1" applyBorder="1" applyAlignment="1" applyProtection="1">
      <alignment horizontal="center"/>
      <protection locked="0"/>
    </xf>
    <xf numFmtId="0" fontId="0" fillId="0" borderId="49" xfId="0" applyBorder="1" applyProtection="1">
      <protection locked="0"/>
    </xf>
    <xf numFmtId="0" fontId="4" fillId="7" borderId="9" xfId="0" applyFont="1" applyFill="1" applyBorder="1" applyAlignment="1" applyProtection="1">
      <alignment horizontal="center" vertical="center" wrapText="1"/>
      <protection locked="0"/>
    </xf>
    <xf numFmtId="0" fontId="0" fillId="0" borderId="51" xfId="0" applyBorder="1" applyProtection="1">
      <protection locked="0"/>
    </xf>
    <xf numFmtId="0" fontId="0" fillId="0" borderId="52" xfId="0" applyBorder="1" applyProtection="1">
      <protection locked="0"/>
    </xf>
    <xf numFmtId="0" fontId="0" fillId="0" borderId="53" xfId="0" applyBorder="1" applyProtection="1">
      <protection locked="0"/>
    </xf>
    <xf numFmtId="0" fontId="21" fillId="10" borderId="67" xfId="0" applyFont="1" applyFill="1" applyBorder="1" applyAlignment="1" applyProtection="1">
      <alignment horizontal="center" vertical="center" shrinkToFit="1"/>
      <protection locked="0"/>
    </xf>
    <xf numFmtId="164" fontId="6" fillId="9" borderId="18" xfId="0" applyNumberFormat="1" applyFont="1" applyFill="1" applyBorder="1"/>
    <xf numFmtId="0" fontId="0" fillId="0" borderId="61" xfId="0" applyBorder="1"/>
    <xf numFmtId="0" fontId="4" fillId="3" borderId="1" xfId="0" applyFont="1" applyFill="1" applyBorder="1" applyAlignment="1">
      <alignment horizontal="left" vertical="center"/>
    </xf>
    <xf numFmtId="0" fontId="0" fillId="0" borderId="50" xfId="0" applyBorder="1"/>
    <xf numFmtId="0" fontId="0" fillId="0" borderId="49" xfId="0" applyBorder="1"/>
    <xf numFmtId="0" fontId="4" fillId="0" borderId="1" xfId="0" applyFont="1" applyBorder="1" applyAlignment="1" applyProtection="1">
      <alignment horizontal="left"/>
      <protection locked="0"/>
    </xf>
    <xf numFmtId="164" fontId="17" fillId="8" borderId="7" xfId="0" applyNumberFormat="1" applyFont="1" applyFill="1" applyBorder="1" applyAlignment="1" applyProtection="1">
      <alignment horizontal="center" vertical="center"/>
      <protection locked="0"/>
    </xf>
    <xf numFmtId="164" fontId="18" fillId="9" borderId="1" xfId="0" applyNumberFormat="1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17" fillId="8" borderId="1" xfId="0" applyFont="1" applyFill="1" applyBorder="1" applyAlignment="1" applyProtection="1">
      <alignment horizontal="center" vertical="center" shrinkToFit="1"/>
      <protection locked="0"/>
    </xf>
    <xf numFmtId="0" fontId="21" fillId="12" borderId="12" xfId="0" applyFont="1" applyFill="1" applyBorder="1" applyAlignment="1" applyProtection="1">
      <alignment horizontal="center" vertical="center" shrinkToFit="1"/>
      <protection locked="0"/>
    </xf>
    <xf numFmtId="164" fontId="25" fillId="8" borderId="18" xfId="0" applyNumberFormat="1" applyFont="1" applyFill="1" applyBorder="1" applyAlignment="1" applyProtection="1">
      <alignment horizontal="center" vertical="center"/>
      <protection locked="0"/>
    </xf>
    <xf numFmtId="164" fontId="4" fillId="9" borderId="14" xfId="0" applyNumberFormat="1" applyFont="1" applyFill="1" applyBorder="1" applyAlignment="1">
      <alignment vertical="center"/>
    </xf>
    <xf numFmtId="0" fontId="0" fillId="0" borderId="16" xfId="0" applyBorder="1"/>
    <xf numFmtId="164" fontId="25" fillId="3" borderId="41" xfId="0" applyNumberFormat="1" applyFont="1" applyFill="1" applyBorder="1" applyAlignment="1" applyProtection="1">
      <alignment horizontal="center"/>
      <protection locked="0"/>
    </xf>
    <xf numFmtId="0" fontId="0" fillId="0" borderId="58" xfId="0" applyBorder="1" applyProtection="1">
      <protection locked="0"/>
    </xf>
    <xf numFmtId="1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50" xfId="0" applyBorder="1" applyProtection="1">
      <protection locked="0"/>
    </xf>
    <xf numFmtId="0" fontId="42" fillId="23" borderId="69" xfId="0" applyFont="1" applyFill="1" applyBorder="1" applyAlignment="1" applyProtection="1">
      <alignment horizontal="left"/>
      <protection locked="0"/>
    </xf>
    <xf numFmtId="0" fontId="0" fillId="0" borderId="68" xfId="0" applyBorder="1" applyProtection="1"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22" fillId="11" borderId="0" xfId="0" applyFont="1" applyFill="1" applyAlignment="1" applyProtection="1">
      <alignment horizontal="center" vertical="center"/>
      <protection locked="0"/>
    </xf>
    <xf numFmtId="0" fontId="21" fillId="10" borderId="12" xfId="0" applyFont="1" applyFill="1" applyBorder="1" applyAlignment="1" applyProtection="1">
      <alignment horizontal="center" vertical="center" shrinkToFit="1"/>
      <protection locked="0"/>
    </xf>
    <xf numFmtId="165" fontId="0" fillId="5" borderId="1" xfId="0" applyNumberFormat="1" applyFill="1" applyBorder="1" applyAlignment="1" applyProtection="1">
      <alignment horizontal="center" vertical="center"/>
      <protection locked="0"/>
    </xf>
    <xf numFmtId="0" fontId="0" fillId="18" borderId="25" xfId="0" applyFill="1" applyBorder="1" applyAlignment="1" applyProtection="1">
      <alignment horizontal="left" vertical="top" wrapText="1"/>
      <protection locked="0"/>
    </xf>
    <xf numFmtId="0" fontId="0" fillId="0" borderId="55" xfId="0" applyBorder="1" applyProtection="1">
      <protection locked="0"/>
    </xf>
    <xf numFmtId="0" fontId="0" fillId="0" borderId="64" xfId="0" applyBorder="1" applyProtection="1">
      <protection locked="0"/>
    </xf>
    <xf numFmtId="0" fontId="0" fillId="0" borderId="63" xfId="0" applyBorder="1" applyProtection="1">
      <protection locked="0"/>
    </xf>
    <xf numFmtId="0" fontId="0" fillId="0" borderId="47" xfId="0" applyBorder="1" applyProtection="1">
      <protection locked="0"/>
    </xf>
    <xf numFmtId="0" fontId="0" fillId="0" borderId="65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66" xfId="0" applyBorder="1" applyProtection="1">
      <protection locked="0"/>
    </xf>
    <xf numFmtId="0" fontId="4" fillId="0" borderId="1" xfId="0" applyFont="1" applyBorder="1" applyAlignment="1">
      <alignment horizontal="left"/>
    </xf>
    <xf numFmtId="0" fontId="0" fillId="0" borderId="14" xfId="0" applyBorder="1" applyAlignment="1" applyProtection="1">
      <alignment horizontal="center"/>
      <protection locked="0"/>
    </xf>
    <xf numFmtId="0" fontId="0" fillId="0" borderId="16" xfId="0" applyBorder="1" applyProtection="1">
      <protection locked="0"/>
    </xf>
    <xf numFmtId="0" fontId="6" fillId="5" borderId="18" xfId="0" applyFont="1" applyFill="1" applyBorder="1" applyAlignment="1">
      <alignment horizontal="center" vertical="center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0" fontId="26" fillId="16" borderId="19" xfId="0" applyFont="1" applyFill="1" applyBorder="1" applyAlignment="1">
      <alignment horizontal="right" vertical="center"/>
    </xf>
    <xf numFmtId="0" fontId="0" fillId="0" borderId="20" xfId="0" applyBorder="1"/>
    <xf numFmtId="0" fontId="0" fillId="0" borderId="19" xfId="0" applyBorder="1"/>
    <xf numFmtId="0" fontId="0" fillId="0" borderId="1" xfId="0" applyBorder="1" applyAlignment="1" applyProtection="1">
      <alignment horizontal="center"/>
      <protection locked="0"/>
    </xf>
    <xf numFmtId="0" fontId="31" fillId="19" borderId="26" xfId="0" applyFont="1" applyFill="1" applyBorder="1" applyAlignment="1" applyProtection="1">
      <alignment horizontal="center"/>
      <protection locked="0"/>
    </xf>
    <xf numFmtId="0" fontId="0" fillId="0" borderId="56" xfId="0" applyBorder="1" applyProtection="1">
      <protection locked="0"/>
    </xf>
    <xf numFmtId="164" fontId="37" fillId="15" borderId="45" xfId="0" applyNumberFormat="1" applyFont="1" applyFill="1" applyBorder="1" applyAlignment="1" applyProtection="1">
      <alignment horizontal="center"/>
      <protection locked="0"/>
    </xf>
    <xf numFmtId="0" fontId="0" fillId="0" borderId="42" xfId="0" applyBorder="1" applyProtection="1">
      <protection locked="0"/>
    </xf>
    <xf numFmtId="0" fontId="10" fillId="19" borderId="26" xfId="0" applyFont="1" applyFill="1" applyBorder="1" applyAlignment="1" applyProtection="1">
      <alignment horizontal="center"/>
      <protection locked="0"/>
    </xf>
    <xf numFmtId="164" fontId="6" fillId="9" borderId="1" xfId="0" applyNumberFormat="1" applyFont="1" applyFill="1" applyBorder="1" applyAlignment="1">
      <alignment horizontal="left" vertical="center"/>
    </xf>
    <xf numFmtId="0" fontId="0" fillId="0" borderId="22" xfId="0" applyBorder="1" applyAlignment="1" applyProtection="1">
      <alignment horizontal="center"/>
      <protection locked="0"/>
    </xf>
    <xf numFmtId="0" fontId="0" fillId="0" borderId="62" xfId="0" applyBorder="1" applyProtection="1">
      <protection locked="0"/>
    </xf>
    <xf numFmtId="0" fontId="2" fillId="0" borderId="0" xfId="0" applyFont="1" applyAlignment="1">
      <alignment horizontal="center" vertical="center"/>
    </xf>
    <xf numFmtId="0" fontId="0" fillId="0" borderId="0" xfId="0"/>
    <xf numFmtId="0" fontId="38" fillId="22" borderId="0" xfId="0" applyFont="1" applyFill="1" applyAlignment="1" applyProtection="1">
      <alignment horizontal="left" vertical="center" wrapText="1"/>
      <protection locked="0"/>
    </xf>
    <xf numFmtId="0" fontId="4" fillId="7" borderId="9" xfId="0" applyFont="1" applyFill="1" applyBorder="1" applyAlignment="1" applyProtection="1">
      <alignment horizontal="center" vertical="center"/>
      <protection locked="0"/>
    </xf>
    <xf numFmtId="0" fontId="41" fillId="23" borderId="70" xfId="0" applyFont="1" applyFill="1" applyBorder="1" applyAlignment="1" applyProtection="1">
      <alignment horizontal="left" vertical="center"/>
      <protection locked="0"/>
    </xf>
    <xf numFmtId="0" fontId="16" fillId="6" borderId="1" xfId="0" applyFont="1" applyFill="1" applyBorder="1" applyAlignment="1" applyProtection="1">
      <alignment horizontal="center" vertical="center"/>
      <protection locked="0"/>
    </xf>
    <xf numFmtId="0" fontId="11" fillId="3" borderId="6" xfId="0" applyFont="1" applyFill="1" applyBorder="1" applyAlignment="1">
      <alignment horizontal="center"/>
    </xf>
    <xf numFmtId="0" fontId="10" fillId="20" borderId="1" xfId="0" applyFont="1" applyFill="1" applyBorder="1" applyAlignment="1" applyProtection="1">
      <alignment horizontal="center"/>
      <protection locked="0"/>
    </xf>
    <xf numFmtId="164" fontId="23" fillId="13" borderId="15" xfId="0" applyNumberFormat="1" applyFont="1" applyFill="1" applyBorder="1" applyAlignment="1">
      <alignment horizontal="left" vertical="center"/>
    </xf>
    <xf numFmtId="0" fontId="0" fillId="0" borderId="58" xfId="0" applyBorder="1"/>
    <xf numFmtId="0" fontId="0" fillId="0" borderId="60" xfId="0" applyBorder="1"/>
    <xf numFmtId="0" fontId="4" fillId="0" borderId="0" xfId="0" applyFont="1" applyAlignment="1">
      <alignment horizontal="center"/>
    </xf>
    <xf numFmtId="0" fontId="10" fillId="14" borderId="1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46" xfId="0" applyBorder="1"/>
    <xf numFmtId="0" fontId="0" fillId="0" borderId="47" xfId="0" applyBorder="1"/>
    <xf numFmtId="164" fontId="4" fillId="9" borderId="21" xfId="0" applyNumberFormat="1" applyFont="1" applyFill="1" applyBorder="1" applyAlignment="1">
      <alignment vertical="center"/>
    </xf>
    <xf numFmtId="0" fontId="10" fillId="19" borderId="1" xfId="0" applyFont="1" applyFill="1" applyBorder="1" applyAlignment="1" applyProtection="1">
      <alignment horizontal="center"/>
      <protection locked="0"/>
    </xf>
    <xf numFmtId="0" fontId="41" fillId="3" borderId="1" xfId="0" applyFont="1" applyFill="1" applyBorder="1" applyAlignment="1">
      <alignment horizontal="center" vertical="center" wrapText="1"/>
    </xf>
    <xf numFmtId="0" fontId="8" fillId="0" borderId="24" xfId="0" applyFont="1" applyBorder="1" applyAlignment="1" applyProtection="1">
      <alignment horizontal="right" vertical="top"/>
      <protection locked="0"/>
    </xf>
    <xf numFmtId="164" fontId="25" fillId="8" borderId="18" xfId="0" applyNumberFormat="1" applyFont="1" applyFill="1" applyBorder="1" applyAlignment="1" applyProtection="1">
      <alignment horizontal="left" vertical="center"/>
      <protection locked="0"/>
    </xf>
    <xf numFmtId="164" fontId="4" fillId="9" borderId="22" xfId="0" applyNumberFormat="1" applyFont="1" applyFill="1" applyBorder="1" applyAlignment="1">
      <alignment vertical="center"/>
    </xf>
    <xf numFmtId="0" fontId="0" fillId="0" borderId="62" xfId="0" applyBorder="1"/>
    <xf numFmtId="0" fontId="10" fillId="19" borderId="23" xfId="0" applyFont="1" applyFill="1" applyBorder="1" applyAlignment="1" applyProtection="1">
      <alignment horizontal="center"/>
      <protection locked="0"/>
    </xf>
    <xf numFmtId="0" fontId="16" fillId="6" borderId="1" xfId="0" applyFont="1" applyFill="1" applyBorder="1" applyAlignment="1">
      <alignment horizontal="center" vertical="center"/>
    </xf>
    <xf numFmtId="0" fontId="25" fillId="13" borderId="14" xfId="0" applyFont="1" applyFill="1" applyBorder="1" applyAlignment="1" applyProtection="1">
      <alignment horizontal="center"/>
      <protection locked="0"/>
    </xf>
    <xf numFmtId="0" fontId="32" fillId="0" borderId="12" xfId="0" applyFont="1" applyBorder="1" applyAlignment="1" applyProtection="1">
      <alignment horizontal="center"/>
      <protection locked="0"/>
    </xf>
    <xf numFmtId="164" fontId="17" fillId="8" borderId="7" xfId="0" applyNumberFormat="1" applyFont="1" applyFill="1" applyBorder="1" applyAlignment="1" applyProtection="1">
      <alignment horizontal="left" vertical="center"/>
      <protection locked="0"/>
    </xf>
    <xf numFmtId="0" fontId="12" fillId="0" borderId="13" xfId="0" applyFont="1" applyBorder="1" applyAlignment="1">
      <alignment horizontal="left" vertical="center"/>
    </xf>
    <xf numFmtId="0" fontId="0" fillId="0" borderId="22" xfId="0" applyBorder="1" applyAlignment="1" applyProtection="1">
      <alignment horizontal="center" shrinkToFit="1"/>
      <protection locked="0"/>
    </xf>
    <xf numFmtId="164" fontId="24" fillId="9" borderId="15" xfId="0" applyNumberFormat="1" applyFont="1" applyFill="1" applyBorder="1" applyAlignment="1">
      <alignment horizontal="left" vertical="center"/>
    </xf>
    <xf numFmtId="0" fontId="0" fillId="0" borderId="14" xfId="0" applyBorder="1" applyAlignment="1" applyProtection="1">
      <alignment horizontal="center" shrinkToFit="1"/>
      <protection locked="0"/>
    </xf>
    <xf numFmtId="164" fontId="25" fillId="13" borderId="27" xfId="0" applyNumberFormat="1" applyFont="1" applyFill="1" applyBorder="1" applyAlignment="1" applyProtection="1">
      <alignment horizontal="left"/>
      <protection locked="0"/>
    </xf>
    <xf numFmtId="164" fontId="37" fillId="15" borderId="23" xfId="0" applyNumberFormat="1" applyFont="1" applyFill="1" applyBorder="1" applyAlignment="1" applyProtection="1">
      <alignment horizontal="center"/>
      <protection locked="0"/>
    </xf>
    <xf numFmtId="0" fontId="16" fillId="6" borderId="23" xfId="0" applyFont="1" applyFill="1" applyBorder="1" applyAlignment="1">
      <alignment horizontal="left" vertical="center"/>
    </xf>
    <xf numFmtId="0" fontId="0" fillId="0" borderId="42" xfId="0" applyBorder="1"/>
    <xf numFmtId="0" fontId="4" fillId="13" borderId="18" xfId="0" applyFont="1" applyFill="1" applyBorder="1" applyAlignment="1">
      <alignment horizontal="left" vertical="center"/>
    </xf>
    <xf numFmtId="0" fontId="0" fillId="0" borderId="34" xfId="0" applyBorder="1"/>
    <xf numFmtId="0" fontId="12" fillId="4" borderId="7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24" fillId="15" borderId="14" xfId="0" applyFont="1" applyFill="1" applyBorder="1" applyAlignment="1">
      <alignment horizontal="center" vertical="center"/>
    </xf>
    <xf numFmtId="0" fontId="0" fillId="0" borderId="59" xfId="0" applyBorder="1"/>
    <xf numFmtId="164" fontId="25" fillId="8" borderId="17" xfId="0" applyNumberFormat="1" applyFont="1" applyFill="1" applyBorder="1" applyAlignment="1" applyProtection="1">
      <alignment horizontal="left" vertical="center"/>
      <protection locked="0"/>
    </xf>
    <xf numFmtId="0" fontId="0" fillId="0" borderId="19" xfId="0" applyBorder="1" applyProtection="1">
      <protection locked="0"/>
    </xf>
    <xf numFmtId="0" fontId="26" fillId="16" borderId="20" xfId="0" applyFont="1" applyFill="1" applyBorder="1" applyAlignment="1">
      <alignment horizontal="right" vertical="center"/>
    </xf>
    <xf numFmtId="0" fontId="0" fillId="5" borderId="1" xfId="0" applyFill="1" applyBorder="1" applyAlignment="1" applyProtection="1">
      <alignment horizontal="center" vertical="center"/>
      <protection locked="0"/>
    </xf>
    <xf numFmtId="0" fontId="23" fillId="13" borderId="14" xfId="0" applyFont="1" applyFill="1" applyBorder="1" applyAlignment="1">
      <alignment horizontal="center" vertical="center"/>
    </xf>
    <xf numFmtId="0" fontId="26" fillId="16" borderId="2" xfId="0" applyFont="1" applyFill="1" applyBorder="1" applyAlignment="1">
      <alignment horizontal="right" vertical="center"/>
    </xf>
    <xf numFmtId="0" fontId="0" fillId="0" borderId="2" xfId="0" applyBorder="1"/>
    <xf numFmtId="0" fontId="31" fillId="19" borderId="12" xfId="0" applyFont="1" applyFill="1" applyBorder="1" applyAlignment="1" applyProtection="1">
      <alignment horizontal="center"/>
      <protection locked="0"/>
    </xf>
    <xf numFmtId="164" fontId="25" fillId="15" borderId="22" xfId="0" applyNumberFormat="1" applyFont="1" applyFill="1" applyBorder="1" applyAlignment="1" applyProtection="1">
      <alignment horizontal="left"/>
      <protection locked="0"/>
    </xf>
    <xf numFmtId="0" fontId="4" fillId="13" borderId="17" xfId="0" applyFont="1" applyFill="1" applyBorder="1" applyAlignment="1">
      <alignment horizontal="left" vertical="center"/>
    </xf>
    <xf numFmtId="0" fontId="4" fillId="7" borderId="10" xfId="0" applyFont="1" applyFill="1" applyBorder="1" applyAlignment="1" applyProtection="1">
      <alignment horizontal="center" vertical="center" wrapText="1"/>
      <protection locked="0"/>
    </xf>
    <xf numFmtId="0" fontId="0" fillId="0" borderId="54" xfId="0" applyBorder="1" applyProtection="1">
      <protection locked="0"/>
    </xf>
    <xf numFmtId="164" fontId="28" fillId="17" borderId="23" xfId="0" applyNumberFormat="1" applyFont="1" applyFill="1" applyBorder="1" applyAlignment="1">
      <alignment horizontal="left" vertical="center"/>
    </xf>
    <xf numFmtId="0" fontId="36" fillId="3" borderId="22" xfId="0" applyFont="1" applyFill="1" applyBorder="1" applyAlignment="1" applyProtection="1">
      <alignment horizontal="center"/>
      <protection locked="0"/>
    </xf>
    <xf numFmtId="0" fontId="7" fillId="0" borderId="13" xfId="0" applyFont="1" applyBorder="1" applyAlignment="1">
      <alignment horizontal="center" vertical="center"/>
    </xf>
    <xf numFmtId="0" fontId="4" fillId="13" borderId="18" xfId="0" applyFont="1" applyFill="1" applyBorder="1" applyAlignment="1" applyProtection="1">
      <alignment horizontal="left" vertical="center"/>
      <protection locked="0"/>
    </xf>
    <xf numFmtId="0" fontId="0" fillId="0" borderId="34" xfId="0" applyBorder="1" applyProtection="1">
      <protection locked="0"/>
    </xf>
    <xf numFmtId="0" fontId="12" fillId="4" borderId="8" xfId="0" applyFont="1" applyFill="1" applyBorder="1" applyAlignment="1" applyProtection="1">
      <alignment horizontal="center" vertical="top"/>
      <protection locked="0"/>
    </xf>
    <xf numFmtId="0" fontId="0" fillId="0" borderId="13" xfId="0" applyBorder="1" applyProtection="1">
      <protection locked="0"/>
    </xf>
    <xf numFmtId="0" fontId="0" fillId="0" borderId="6" xfId="0" applyBorder="1" applyProtection="1">
      <protection locked="0"/>
    </xf>
    <xf numFmtId="0" fontId="41" fillId="23" borderId="70" xfId="0" applyFont="1" applyFill="1" applyBorder="1" applyAlignment="1" applyProtection="1">
      <alignment horizontal="left" vertical="center" wrapText="1"/>
      <protection locked="0"/>
    </xf>
    <xf numFmtId="0" fontId="4" fillId="7" borderId="10" xfId="0" applyFont="1" applyFill="1" applyBorder="1" applyAlignment="1" applyProtection="1">
      <alignment horizontal="center" vertical="center"/>
      <protection locked="0"/>
    </xf>
    <xf numFmtId="0" fontId="33" fillId="15" borderId="27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40">
    <dxf>
      <font>
        <color rgb="FFE2F0D9"/>
      </font>
      <fill>
        <patternFill>
          <bgColor theme="9" tint="0.79989013336588644"/>
        </patternFill>
      </fill>
    </dxf>
    <dxf>
      <font>
        <color rgb="FFD9D9D9"/>
      </font>
      <fill>
        <patternFill>
          <bgColor theme="0" tint="-0.14999847407452621"/>
        </patternFill>
      </fill>
    </dxf>
    <dxf>
      <font>
        <b/>
        <color rgb="FF385724"/>
      </font>
      <fill>
        <patternFill>
          <bgColor theme="9" tint="0.79989013336588644"/>
        </patternFill>
      </fill>
    </dxf>
    <dxf>
      <font>
        <b/>
        <color rgb="FFFFFFFF"/>
      </font>
      <fill>
        <patternFill>
          <bgColor rgb="FFFF0000"/>
        </patternFill>
      </fill>
    </dxf>
    <dxf>
      <font>
        <b/>
        <color rgb="FFFF0000"/>
      </font>
      <fill>
        <patternFill>
          <bgColor theme="4" tint="0.79989013336588644"/>
        </patternFill>
      </fill>
    </dxf>
    <dxf>
      <font>
        <b/>
        <color rgb="FF000000"/>
      </font>
      <fill>
        <patternFill>
          <bgColor theme="9" tint="0.79989013336588644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</dxf>
    <dxf>
      <font>
        <color rgb="FFFFFFFF"/>
      </font>
      <fill>
        <patternFill>
          <bgColor theme="0"/>
        </patternFill>
      </fill>
    </dxf>
    <dxf>
      <font>
        <color rgb="FFFFFFFF"/>
      </font>
      <fill>
        <patternFill>
          <bgColor theme="0"/>
        </patternFill>
      </fill>
    </dxf>
    <dxf>
      <font>
        <b/>
        <color rgb="FFC00000"/>
      </font>
      <fill>
        <patternFill>
          <bgColor rgb="FFFFCCCC"/>
        </patternFill>
      </fill>
    </dxf>
    <dxf>
      <font>
        <b/>
        <color rgb="FF385724"/>
      </font>
      <fill>
        <patternFill>
          <bgColor theme="9" tint="0.79989013336588644"/>
        </patternFill>
      </fill>
    </dxf>
    <dxf>
      <font>
        <b/>
        <color rgb="FFC00000"/>
      </font>
      <fill>
        <patternFill>
          <bgColor rgb="FFFFCCCC"/>
        </patternFill>
      </fill>
    </dxf>
    <dxf>
      <font>
        <b/>
        <color rgb="FF385724"/>
      </font>
      <fill>
        <patternFill>
          <bgColor theme="9" tint="0.79989013336588644"/>
        </patternFill>
      </fill>
    </dxf>
    <dxf>
      <font>
        <b/>
        <color rgb="FFFFFFFF"/>
      </font>
      <fill>
        <patternFill>
          <bgColor theme="9" tint="-0.499984740745262"/>
        </patternFill>
      </fill>
    </dxf>
    <dxf>
      <font>
        <b/>
        <color rgb="FF000000"/>
      </font>
      <fill>
        <patternFill>
          <bgColor theme="0" tint="-0.14999847407452621"/>
        </patternFill>
      </fill>
    </dxf>
    <dxf>
      <font>
        <color rgb="FFFFFFFF"/>
      </font>
      <fill>
        <patternFill>
          <bgColor theme="0"/>
        </patternFill>
      </fill>
      <border>
        <left/>
        <right/>
        <top/>
        <bottom/>
      </border>
    </dxf>
    <dxf>
      <font>
        <color rgb="FFE2F0D9"/>
      </font>
      <fill>
        <patternFill>
          <bgColor theme="9" tint="0.79989013336588644"/>
        </patternFill>
      </fill>
    </dxf>
    <dxf>
      <font>
        <b/>
        <color rgb="FFC00000"/>
      </font>
      <fill>
        <patternFill>
          <bgColor rgb="FFFFCCCC"/>
        </patternFill>
      </fill>
    </dxf>
    <dxf>
      <font>
        <b/>
        <color rgb="FF385724"/>
      </font>
      <fill>
        <patternFill>
          <bgColor theme="9" tint="0.79989013336588644"/>
        </patternFill>
      </fill>
    </dxf>
    <dxf>
      <font>
        <b/>
        <color rgb="FF385724"/>
      </font>
      <fill>
        <patternFill>
          <bgColor theme="9" tint="0.79989013336588644"/>
        </patternFill>
      </fill>
    </dxf>
    <dxf>
      <font>
        <b/>
        <color rgb="FFFFFFFF"/>
      </font>
      <fill>
        <patternFill>
          <bgColor rgb="FFFF0000"/>
        </patternFill>
      </fill>
    </dxf>
    <dxf>
      <font>
        <color rgb="FFD9D9D9"/>
      </font>
      <fill>
        <patternFill>
          <bgColor theme="0" tint="-0.14999847407452621"/>
        </patternFill>
      </fill>
    </dxf>
    <dxf>
      <font>
        <b/>
        <color rgb="FF385724"/>
      </font>
      <fill>
        <patternFill>
          <bgColor theme="9" tint="0.79989013336588644"/>
        </patternFill>
      </fill>
    </dxf>
    <dxf>
      <font>
        <b/>
        <color rgb="FFFFFFFF"/>
      </font>
      <fill>
        <patternFill>
          <bgColor rgb="FFFF0000"/>
        </patternFill>
      </fill>
    </dxf>
    <dxf>
      <font>
        <b/>
        <color rgb="FFFFFFFF"/>
      </font>
      <fill>
        <patternFill>
          <bgColor rgb="FFFF0000"/>
        </patternFill>
      </fill>
    </dxf>
    <dxf>
      <font>
        <color rgb="FFD9D9D9"/>
      </font>
      <fill>
        <patternFill>
          <bgColor theme="0" tint="-0.14999847407452621"/>
        </patternFill>
      </fill>
    </dxf>
    <dxf>
      <font>
        <color rgb="FFD9D9D9"/>
      </font>
      <fill>
        <patternFill>
          <bgColor theme="0" tint="-0.14999847407452621"/>
        </patternFill>
      </fill>
    </dxf>
    <dxf>
      <font>
        <color rgb="FFD9D9D9"/>
      </font>
      <fill>
        <patternFill>
          <bgColor theme="0" tint="-0.14999847407452621"/>
        </patternFill>
      </fill>
    </dxf>
    <dxf>
      <font>
        <b/>
        <color rgb="FFFFFFFF"/>
      </font>
      <fill>
        <patternFill>
          <bgColor rgb="FFFF0000"/>
        </patternFill>
      </fill>
    </dxf>
    <dxf>
      <font>
        <b/>
        <color rgb="FF385724"/>
      </font>
      <fill>
        <patternFill>
          <bgColor theme="9" tint="0.79989013336588644"/>
        </patternFill>
      </fill>
    </dxf>
    <dxf>
      <font>
        <color rgb="FFFFFFFF"/>
      </font>
      <fill>
        <patternFill>
          <bgColor theme="0"/>
        </patternFill>
      </fill>
      <border>
        <left/>
        <right/>
        <top style="thin">
          <color auto="1"/>
        </top>
        <bottom/>
      </border>
    </dxf>
    <dxf>
      <fill>
        <patternFill>
          <bgColor theme="9" tint="0.79989013336588644"/>
        </patternFill>
      </fill>
    </dxf>
    <dxf>
      <fill>
        <patternFill>
          <bgColor theme="0" tint="-0.14999847407452621"/>
        </patternFill>
      </fill>
    </dxf>
    <dxf>
      <font>
        <b/>
        <color rgb="FF1F4E79"/>
      </font>
      <fill>
        <patternFill>
          <bgColor theme="5" tint="0.59987182226020086"/>
        </patternFill>
      </fill>
    </dxf>
    <dxf>
      <font>
        <b/>
        <color rgb="FFFFFFFF"/>
      </font>
      <fill>
        <patternFill>
          <bgColor rgb="FF00B050"/>
        </patternFill>
      </fill>
    </dxf>
    <dxf>
      <font>
        <b/>
        <color rgb="FF000000"/>
      </font>
      <fill>
        <patternFill>
          <bgColor theme="4" tint="0.79989013336588644"/>
        </patternFill>
      </fill>
    </dxf>
    <dxf>
      <font>
        <b/>
        <color rgb="FF000000"/>
      </font>
      <fill>
        <patternFill>
          <bgColor theme="5" tint="0.79989013336588644"/>
        </patternFill>
      </fill>
    </dxf>
    <dxf>
      <font>
        <b/>
        <color rgb="FF385724"/>
      </font>
      <fill>
        <patternFill>
          <bgColor theme="9" tint="0.79989013336588644"/>
        </patternFill>
      </fill>
    </dxf>
    <dxf>
      <font>
        <b/>
        <color rgb="FFFFFFFF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B050"/>
      <rgbColor rgb="FFFFCCCC"/>
      <rgbColor rgb="FF808080"/>
      <rgbColor rgb="FF8FAADC"/>
      <rgbColor rgb="FF7030A0"/>
      <rgbColor rgb="FFFFFDE7"/>
      <rgbColor rgb="FFDEEBF7"/>
      <rgbColor rgb="FF660066"/>
      <rgbColor rgb="FFFF8080"/>
      <rgbColor rgb="FF0066CC"/>
      <rgbColor rgb="FFD9D9D9"/>
      <rgbColor rgb="FF000080"/>
      <rgbColor rgb="FFFF00FF"/>
      <rgbColor rgb="FFF2F2F2"/>
      <rgbColor rgb="FF00FFFF"/>
      <rgbColor rgb="FF800080"/>
      <rgbColor rgb="FF800000"/>
      <rgbColor rgb="FF008080"/>
      <rgbColor rgb="FF0000FF"/>
      <rgbColor rgb="FF00CCFF"/>
      <rgbColor rgb="FFE8F5E9"/>
      <rgbColor rgb="FFE2F0D9"/>
      <rgbColor rgb="FFFBE5D6"/>
      <rgbColor rgb="FFE8EDF4"/>
      <rgbColor rgb="FFF4B183"/>
      <rgbColor rgb="FFECEEF2"/>
      <rgbColor rgb="FFF8CBAD"/>
      <rgbColor rgb="FF3366FF"/>
      <rgbColor rgb="FF33CCCC"/>
      <rgbColor rgb="FF99CC00"/>
      <rgbColor rgb="FFF5F5F5"/>
      <rgbColor rgb="FFFF9900"/>
      <rgbColor rgb="FFE65100"/>
      <rgbColor rgb="FF595959"/>
      <rgbColor rgb="FF969696"/>
      <rgbColor rgb="FF1F3864"/>
      <rgbColor rgb="FF2E7D32"/>
      <rgbColor rgb="FF003300"/>
      <rgbColor rgb="FF385724"/>
      <rgbColor rgb="FF993300"/>
      <rgbColor rgb="FF993366"/>
      <rgbColor rgb="FF1F4E79"/>
      <rgbColor rgb="FF38562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H$117" lockText="1"/>
</file>

<file path=xl/ctrlProps/ctrlProp2.xml><?xml version="1.0" encoding="utf-8"?>
<formControlPr xmlns="http://schemas.microsoft.com/office/spreadsheetml/2009/9/main" objectType="CheckBox" fmlaLink="$H$120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30600</xdr:colOff>
      <xdr:row>0</xdr:row>
      <xdr:rowOff>15120</xdr:rowOff>
    </xdr:from>
    <xdr:to>
      <xdr:col>3</xdr:col>
      <xdr:colOff>370735</xdr:colOff>
      <xdr:row>2</xdr:row>
      <xdr:rowOff>171000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1760" y="15120"/>
          <a:ext cx="1887480" cy="546480"/>
        </a:xfrm>
        <a:prstGeom prst="rect">
          <a:avLst/>
        </a:prstGeom>
        <a:ln w="0">
          <a:noFill/>
          <a:prstDash val="solid"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238125</xdr:colOff>
          <xdr:row>89</xdr:row>
          <xdr:rowOff>47625</xdr:rowOff>
        </xdr:from>
        <xdr:to>
          <xdr:col>11</xdr:col>
          <xdr:colOff>495300</xdr:colOff>
          <xdr:row>91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590550</xdr:colOff>
          <xdr:row>73</xdr:row>
          <xdr:rowOff>9525</xdr:rowOff>
        </xdr:from>
        <xdr:to>
          <xdr:col>9</xdr:col>
          <xdr:colOff>704850</xdr:colOff>
          <xdr:row>74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EMD CLEARED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1"/>
  <sheetViews>
    <sheetView showGridLines="0" tabSelected="1" zoomScale="130" zoomScaleNormal="130" workbookViewId="0">
      <selection activeCell="E3" sqref="E3:I5"/>
    </sheetView>
  </sheetViews>
  <sheetFormatPr defaultColWidth="0" defaultRowHeight="15" zeroHeight="1" x14ac:dyDescent="0.25"/>
  <cols>
    <col min="1" max="1" width="2.7109375" style="1" customWidth="1"/>
    <col min="2" max="2" width="28" style="1" customWidth="1"/>
    <col min="3" max="3" width="10.7109375" style="1" customWidth="1"/>
    <col min="4" max="5" width="13" customWidth="1"/>
    <col min="6" max="12" width="10.7109375" style="1" customWidth="1"/>
    <col min="13" max="13" width="2.7109375" style="1" customWidth="1"/>
    <col min="14" max="14" width="9.28515625" style="1" hidden="1" customWidth="1"/>
    <col min="15" max="16384" width="9.28515625" style="1" hidden="1"/>
  </cols>
  <sheetData>
    <row r="1" spans="2:12" ht="15.75" customHeight="1" x14ac:dyDescent="0.25"/>
    <row r="2" spans="2:12" ht="15" customHeight="1" x14ac:dyDescent="0.25">
      <c r="J2" s="149" t="s">
        <v>0</v>
      </c>
      <c r="K2" s="69"/>
      <c r="L2" s="93"/>
    </row>
    <row r="3" spans="2:12" ht="15" customHeight="1" x14ac:dyDescent="0.25">
      <c r="E3" s="136" t="s">
        <v>82</v>
      </c>
      <c r="F3" s="73"/>
      <c r="G3" s="73"/>
      <c r="H3" s="73"/>
      <c r="I3" s="73"/>
      <c r="J3" s="150"/>
      <c r="K3" s="73"/>
      <c r="L3" s="151"/>
    </row>
    <row r="4" spans="2:12" ht="14.25" customHeight="1" x14ac:dyDescent="0.25">
      <c r="D4" s="2"/>
      <c r="E4" s="137"/>
      <c r="F4" s="73"/>
      <c r="G4" s="73"/>
      <c r="H4" s="73"/>
      <c r="I4" s="73"/>
      <c r="J4" s="70"/>
      <c r="K4" s="71"/>
      <c r="L4" s="94"/>
    </row>
    <row r="5" spans="2:12" ht="14.25" customHeight="1" x14ac:dyDescent="0.25">
      <c r="B5" s="147" t="s">
        <v>1</v>
      </c>
      <c r="C5" s="73"/>
      <c r="D5" s="137"/>
      <c r="E5" s="137"/>
      <c r="F5" s="73"/>
      <c r="G5" s="73"/>
      <c r="H5" s="73"/>
      <c r="I5" s="73"/>
      <c r="J5" s="3"/>
    </row>
    <row r="6" spans="2:12" ht="14.25" customHeight="1" x14ac:dyDescent="0.25">
      <c r="B6" s="106" t="s">
        <v>2</v>
      </c>
      <c r="C6" s="107"/>
      <c r="D6" s="107"/>
      <c r="E6" s="68" t="str">
        <f>IF(B6="OPAL","Stacked Income: NOT PERMITTED for OPAL","Is Asset Depletion Income being combined with other income (Stacked Income)?")</f>
        <v>Is Asset Depletion Income being combined with other income (Stacked Income)?</v>
      </c>
      <c r="F6" s="69"/>
      <c r="G6" s="69"/>
      <c r="H6" s="69"/>
      <c r="I6" s="69"/>
      <c r="J6" s="4"/>
      <c r="K6" s="5" t="s">
        <v>42</v>
      </c>
      <c r="L6" s="6" t="str">
        <f>IF(B6="OPAL","N/A - Not Permitted","")</f>
        <v/>
      </c>
    </row>
    <row r="7" spans="2:12" ht="15.75" customHeight="1" x14ac:dyDescent="0.25">
      <c r="B7" s="7"/>
      <c r="E7" s="70"/>
      <c r="F7" s="71"/>
      <c r="G7" s="71"/>
      <c r="H7" s="71"/>
      <c r="I7" s="71"/>
      <c r="J7" s="142" t="str">
        <f>IF(B6="OPAL","** OPAL: Stacked Income NOT Permitted - N/A **",IF(K6="YES","** 45% DTI MAX FOR STACKED INCOME **",""))</f>
        <v/>
      </c>
      <c r="K7" s="71"/>
      <c r="L7" s="94"/>
    </row>
    <row r="8" spans="2:12" ht="15" customHeight="1" x14ac:dyDescent="0.25">
      <c r="B8" s="138" t="str">
        <f>IF(B6="OPAL","Under 59½? YES=60% / NO=70%","Age ≥59½? YES=100% / NO=70%")</f>
        <v>Age ≥59½? YES=100% / NO=70%</v>
      </c>
      <c r="C8" s="73"/>
      <c r="D8" s="73"/>
      <c r="E8" s="56" t="s">
        <v>83</v>
      </c>
      <c r="F8" s="55" t="s">
        <v>44</v>
      </c>
      <c r="G8" s="57" t="s">
        <v>84</v>
      </c>
      <c r="H8" s="55" t="s">
        <v>44</v>
      </c>
      <c r="I8" s="57" t="s">
        <v>85</v>
      </c>
      <c r="J8" s="55" t="s">
        <v>44</v>
      </c>
      <c r="K8" s="57" t="s">
        <v>86</v>
      </c>
      <c r="L8" s="55" t="s">
        <v>44</v>
      </c>
    </row>
    <row r="9" spans="2:12" ht="15" customHeight="1" x14ac:dyDescent="0.25">
      <c r="B9" s="174" t="s">
        <v>4</v>
      </c>
      <c r="C9" s="175"/>
      <c r="D9" s="175"/>
      <c r="E9" s="175"/>
      <c r="F9" s="175"/>
      <c r="G9" s="175"/>
      <c r="H9" s="175"/>
      <c r="I9" s="175"/>
      <c r="J9" s="175"/>
      <c r="K9" s="175"/>
      <c r="L9" s="67"/>
    </row>
    <row r="10" spans="2:12" ht="15.75" customHeight="1" x14ac:dyDescent="0.25">
      <c r="B10" s="195" t="s">
        <v>5</v>
      </c>
      <c r="C10" s="196"/>
      <c r="D10" s="196"/>
      <c r="E10" s="196"/>
      <c r="F10" s="196"/>
      <c r="G10" s="196"/>
      <c r="H10" s="196"/>
      <c r="I10" s="196"/>
      <c r="J10" s="196"/>
      <c r="K10" s="196"/>
      <c r="L10" s="197"/>
    </row>
    <row r="11" spans="2:12" ht="15.75" customHeight="1" x14ac:dyDescent="0.25">
      <c r="B11" s="8"/>
    </row>
    <row r="12" spans="2:12" ht="15.75" customHeight="1" x14ac:dyDescent="0.25">
      <c r="B12" s="90" t="s">
        <v>6</v>
      </c>
      <c r="C12" s="79"/>
      <c r="D12" s="102"/>
      <c r="E12" s="103"/>
      <c r="F12" s="79"/>
      <c r="H12" s="119" t="s">
        <v>7</v>
      </c>
      <c r="I12" s="89"/>
      <c r="J12" s="123"/>
      <c r="K12" s="103"/>
      <c r="L12" s="79"/>
    </row>
    <row r="13" spans="2:12" ht="14.25" customHeight="1" x14ac:dyDescent="0.25">
      <c r="B13" s="90" t="s">
        <v>8</v>
      </c>
      <c r="C13" s="79"/>
      <c r="D13" s="181"/>
      <c r="E13" s="103"/>
      <c r="F13" s="79"/>
      <c r="H13" s="119" t="s">
        <v>9</v>
      </c>
      <c r="I13" s="89"/>
      <c r="J13" s="123"/>
      <c r="K13" s="103"/>
      <c r="L13" s="79"/>
    </row>
    <row r="14" spans="2:12" ht="14.25" customHeight="1" x14ac:dyDescent="0.25">
      <c r="B14" s="90" t="s">
        <v>10</v>
      </c>
      <c r="C14" s="79"/>
      <c r="D14" s="110"/>
      <c r="E14" s="103"/>
      <c r="F14" s="79"/>
      <c r="H14" s="119" t="s">
        <v>11</v>
      </c>
      <c r="I14" s="89"/>
      <c r="J14" s="123"/>
      <c r="K14" s="103"/>
      <c r="L14" s="79"/>
    </row>
    <row r="15" spans="2:12" ht="14.25" customHeight="1" x14ac:dyDescent="0.25">
      <c r="B15" s="9" t="s">
        <v>12</v>
      </c>
      <c r="H15" s="119" t="s">
        <v>13</v>
      </c>
      <c r="I15" s="89"/>
      <c r="J15" s="123"/>
      <c r="K15" s="103"/>
      <c r="L15" s="79"/>
    </row>
    <row r="16" spans="2:12" ht="15" customHeight="1" x14ac:dyDescent="0.25">
      <c r="B16" s="10" t="str">
        <f>IF(B6="OPAL","** All Assets must be seasoned for 6 months","** All Assets must be seasoned for 90 days")</f>
        <v>** All Assets must be seasoned for 90 days</v>
      </c>
      <c r="J16" s="10" t="s">
        <v>87</v>
      </c>
    </row>
    <row r="17" spans="2:12" ht="15.75" customHeight="1" x14ac:dyDescent="0.25">
      <c r="B17" s="10" t="s">
        <v>88</v>
      </c>
      <c r="J17" s="10" t="s">
        <v>89</v>
      </c>
    </row>
    <row r="18" spans="2:12" ht="15.75" customHeight="1" x14ac:dyDescent="0.25">
      <c r="B18" s="141" t="s">
        <v>14</v>
      </c>
      <c r="C18" s="103"/>
      <c r="D18" s="103"/>
      <c r="E18" s="103"/>
      <c r="F18" s="103"/>
      <c r="G18" s="103"/>
      <c r="H18" s="103"/>
      <c r="I18" s="103"/>
      <c r="J18" s="103"/>
      <c r="K18" s="103"/>
      <c r="L18" s="79"/>
    </row>
    <row r="19" spans="2:12" ht="15.75" customHeight="1" x14ac:dyDescent="0.25">
      <c r="B19" s="139" t="s">
        <v>15</v>
      </c>
      <c r="C19" s="81"/>
      <c r="D19" s="139" t="s">
        <v>90</v>
      </c>
      <c r="E19" s="81"/>
      <c r="F19" s="199" t="s">
        <v>16</v>
      </c>
      <c r="G19" s="188" t="s">
        <v>17</v>
      </c>
      <c r="H19" s="80" t="s">
        <v>18</v>
      </c>
      <c r="I19" s="81"/>
      <c r="J19" s="188" t="s">
        <v>19</v>
      </c>
      <c r="K19" s="80" t="s">
        <v>20</v>
      </c>
      <c r="L19" s="81"/>
    </row>
    <row r="20" spans="2:12" ht="16.5" customHeight="1" x14ac:dyDescent="0.25">
      <c r="B20" s="82"/>
      <c r="C20" s="83"/>
      <c r="D20" s="82"/>
      <c r="E20" s="83"/>
      <c r="F20" s="189"/>
      <c r="G20" s="189"/>
      <c r="H20" s="82"/>
      <c r="I20" s="83"/>
      <c r="J20" s="189"/>
      <c r="K20" s="82"/>
      <c r="L20" s="83"/>
    </row>
    <row r="21" spans="2:12" ht="15.75" customHeight="1" x14ac:dyDescent="0.25">
      <c r="B21" s="95" t="s">
        <v>29</v>
      </c>
      <c r="C21" s="79"/>
      <c r="D21" s="66"/>
      <c r="E21" s="67"/>
      <c r="F21" s="11"/>
      <c r="G21" s="12"/>
      <c r="H21" s="163"/>
      <c r="I21" s="67"/>
      <c r="J21" s="13" t="str">
        <f>IF(B21="","",IF(B6="OPAL",IF(OR(B21="Annuities *",B21="Privately Held Stock *",B21="Equity in Real Estate *",B21="Equity Proceeds - Concurrent Sale *"),"N/A - Not Eligible for OPAL",IF(OR(B21="Checking",B21="Savings",B21="Money Market",B21="CDs",B21="Life Insurance (Cash Surrender Value)"),100%,IF(OR(B21="Stocks",B21="Bonds",B21="Mutual Funds",B21="US Treasuries Maturity &lt;1 year"),80%,IF(OR(B21="401K",B21="IRA",B21="SEP",B21="KEOGH"),IF(OR(AND(C22="Select Account Holder",E22="Select Account Holder",G22="Select Account Holder",I22="Select Account Holder"),OR(AND(C22&lt;&gt;"Select Account Holder",C22&lt;&gt;J12,C22&lt;&gt;J13,C22&lt;&gt;J14,C22&lt;&gt;J15,C22&lt;&gt;"Non-Borrower"),AND(E22&lt;&gt;"Select Account Holder",E22&lt;&gt;J12,E22&lt;&gt;J13,E22&lt;&gt;J14,E22&lt;&gt;J15,E22&lt;&gt;"Non-Borrower"),AND(G22&lt;&gt;"Select Account Holder",G22&lt;&gt;J12,G22&lt;&gt;J13,G22&lt;&gt;J14,G22&lt;&gt;J15,G22&lt;&gt;"Non-Borrower"),AND(I22&lt;&gt;"Select Account Holder",I22&lt;&gt;J12,I22&lt;&gt;J13,I22&lt;&gt;J14,I22&lt;&gt;J15,I22&lt;&gt;"Non-Borrower")),OR(OR(AND(C22&lt;&gt;"Select Account Holder",C22=J12,F8="YES"),AND(C22&lt;&gt;"Select Account Holder",C22=J13,H8="YES"),AND(C22&lt;&gt;"Select Account Holder",C22=J14,J8="YES"),AND(C22&lt;&gt;"Select Account Holder",C22=J15,L8="YES")),OR(AND(E22&lt;&gt;"Select Account Holder",E22=J12,F8="YES"),AND(E22&lt;&gt;"Select Account Holder",E22=J13,H8="YES"),AND(E22&lt;&gt;"Select Account Holder",E22=J14,J8="YES"),AND(E22&lt;&gt;"Select Account Holder",E22=J15,L8="YES")),OR(AND(G22&lt;&gt;"Select Account Holder",G22=J12,F8="YES"),AND(G22&lt;&gt;"Select Account Holder",G22=J13,H8="YES"),AND(G22&lt;&gt;"Select Account Holder",G22=J14,J8="YES"),AND(G22&lt;&gt;"Select Account Holder",G22=J15,L8="YES")),OR(AND(I22&lt;&gt;"Select Account Holder",I22=J12,F8="YES"),AND(I22&lt;&gt;"Select Account Holder",I22=J13,H8="YES"),AND(I22&lt;&gt;"Select Account Holder",I22=J14,J8="YES"),AND(I22&lt;&gt;"Select Account Holder",I22=J15,L8="YES")))),60%,70%),IF(B21="Select Asset Type","",70%))))),IF(OR(B21="Checking",B21="Savings",B21="Money Market",B21="CDs",B21="Life Insurance (Cash Surrender Value)",B21="Equity Proceeds - Concurrent Sale *"),100%,IF(OR(B21="Annuities *",B21="Mutual Funds",B21="Stocks",B21="Bonds"),80%,IF(B21="Privately Held Stock *",75%,IF(B21="Equity in Real Estate *",60%,IF(B21="US Treasuries Maturity &lt;1 year",100%,IF(OR(B21="401K",B21="IRA",B21="SEP",B21="KEOGH"),IF(AND(C22="Select Account Holder",E22="Select Account Holder",G22="Select Account Holder",I22="Select Account Holder"),70%,IF(OR(AND(C22&lt;&gt;"Select Account Holder",C22&lt;&gt;J12,C22&lt;&gt;J13,C22&lt;&gt;J14,C22&lt;&gt;J15,C22&lt;&gt;"Non-Borrower"),AND(E22&lt;&gt;"Select Account Holder",E22&lt;&gt;J12,E22&lt;&gt;J13,E22&lt;&gt;J14,E22&lt;&gt;J15,E22&lt;&gt;"Non-Borrower"),AND(G22&lt;&gt;"Select Account Holder",G22&lt;&gt;J12,G22&lt;&gt;J13,G22&lt;&gt;J14,G22&lt;&gt;J15,G22&lt;&gt;"Non-Borrower"),AND(I22&lt;&gt;"Select Account Holder",I22&lt;&gt;J12,I22&lt;&gt;J13,I22&lt;&gt;J14,I22&lt;&gt;J15,I22&lt;&gt;"Non-Borrower")),70%,IF(OR(OR(AND(C22&lt;&gt;"Select Account Holder",C22=J12,F8="YES"),AND(C22&lt;&gt;"Select Account Holder",C22=J13,H8="YES"),AND(C22&lt;&gt;"Select Account Holder",C22=J14,J8="YES"),AND(C22&lt;&gt;"Select Account Holder",C22=J15,L8="YES")),OR(AND(E22&lt;&gt;"Select Account Holder",E22=J12,F8="YES"),AND(E22&lt;&gt;"Select Account Holder",E22=J13,H8="YES"),AND(E22&lt;&gt;"Select Account Holder",E22=J14,J8="YES"),AND(E22&lt;&gt;"Select Account Holder",E22=J15,L8="YES")),OR(AND(G22&lt;&gt;"Select Account Holder",G22=J12,F8="YES"),AND(G22&lt;&gt;"Select Account Holder",G22=J13,H8="YES"),AND(G22&lt;&gt;"Select Account Holder",G22=J14,J8="YES"),AND(G22&lt;&gt;"Select Account Holder",G22=J15,L8="YES")),OR(AND(I22&lt;&gt;"Select Account Holder",I22=J12,F8="YES"),AND(I22&lt;&gt;"Select Account Holder",I22=J13,H8="YES"),AND(I22&lt;&gt;"Select Account Holder",I22=J14,J8="YES"),AND(I22&lt;&gt;"Select Account Holder",I22=J15,L8="YES"))),100%,70%))),IF(B21="Select Asset Type","",70%)))))))))</f>
        <v/>
      </c>
      <c r="K21" s="92" t="str">
        <f>IF(C22="Non-Borrower","Cannot use Account with a Non-Borrower",IF(H21="","",IF(B21="Select Asset Type","",IF(J21="N/A","Not Eligible for OPAL",H21*J21))))</f>
        <v/>
      </c>
      <c r="L21" s="93"/>
    </row>
    <row r="22" spans="2:12" s="14" customFormat="1" ht="15" customHeight="1" x14ac:dyDescent="0.25">
      <c r="B22" s="15" t="s">
        <v>24</v>
      </c>
      <c r="C22" s="109" t="s">
        <v>22</v>
      </c>
      <c r="D22" s="75"/>
      <c r="E22" s="109" t="s">
        <v>22</v>
      </c>
      <c r="F22" s="75"/>
      <c r="G22" s="109" t="s">
        <v>22</v>
      </c>
      <c r="H22" s="75"/>
      <c r="I22" s="109" t="s">
        <v>22</v>
      </c>
      <c r="J22" s="75"/>
      <c r="K22" s="70"/>
      <c r="L22" s="94"/>
    </row>
    <row r="23" spans="2:12" s="14" customFormat="1" ht="6.75" customHeight="1" x14ac:dyDescent="0.25">
      <c r="B23" s="108"/>
      <c r="C23" s="73"/>
      <c r="D23" s="73"/>
      <c r="E23" s="73"/>
      <c r="F23" s="73"/>
      <c r="G23" s="73"/>
      <c r="H23" s="73"/>
      <c r="I23" s="73"/>
      <c r="J23" s="73"/>
      <c r="K23" s="73"/>
      <c r="L23" s="73"/>
    </row>
    <row r="24" spans="2:12" ht="15.75" customHeight="1" x14ac:dyDescent="0.25">
      <c r="B24" s="95" t="s">
        <v>29</v>
      </c>
      <c r="C24" s="79"/>
      <c r="D24" s="66"/>
      <c r="E24" s="67"/>
      <c r="F24" s="11"/>
      <c r="G24" s="12"/>
      <c r="H24" s="91"/>
      <c r="I24" s="67"/>
      <c r="J24" s="13" t="str">
        <f>IF(B24="","",IF(B6="OPAL",IF(OR(B24="Annuities *",B24="Privately Held Stock *",B24="Equity in Real Estate *",B24="Equity Proceeds - Concurrent Sale *"),"N/A - Not Eligible for OPAL",IF(OR(B24="Checking",B24="Savings",B24="Money Market",B24="CDs",B24="Life Insurance (Cash Surrender Value)"),100%,IF(OR(B24="Stocks",B24="Bonds",B24="Mutual Funds",B24="US Treasuries Maturity &lt;1 year"),80%,IF(OR(B24="401K",B24="IRA",B24="SEP",B24="KEOGH"),IF(OR(AND(C25="Select Account Holder",E25="Select Account Holder",G25="Select Account Holder",I25="Select Account Holder"),OR(AND(C25&lt;&gt;"Select Account Holder",C25&lt;&gt;J12,C25&lt;&gt;J13,C25&lt;&gt;J14,C25&lt;&gt;J15,C25&lt;&gt;"Non-Borrower"),AND(E25&lt;&gt;"Select Account Holder",E25&lt;&gt;J12,E25&lt;&gt;J13,E25&lt;&gt;J14,E25&lt;&gt;J15,E25&lt;&gt;"Non-Borrower"),AND(G25&lt;&gt;"Select Account Holder",G25&lt;&gt;J12,G25&lt;&gt;J13,G25&lt;&gt;J14,G25&lt;&gt;J15,G25&lt;&gt;"Non-Borrower"),AND(I25&lt;&gt;"Select Account Holder",I25&lt;&gt;J12,I25&lt;&gt;J13,I25&lt;&gt;J14,I25&lt;&gt;J15,I25&lt;&gt;"Non-Borrower")),OR(OR(AND(C25&lt;&gt;"Select Account Holder",C25=J12,F8="YES"),AND(C25&lt;&gt;"Select Account Holder",C25=J13,H8="YES"),AND(C25&lt;&gt;"Select Account Holder",C25=J14,J8="YES"),AND(C25&lt;&gt;"Select Account Holder",C25=J15,L8="YES")),OR(AND(E25&lt;&gt;"Select Account Holder",E25=J12,F8="YES"),AND(E25&lt;&gt;"Select Account Holder",E25=J13,H8="YES"),AND(E25&lt;&gt;"Select Account Holder",E25=J14,J8="YES"),AND(E25&lt;&gt;"Select Account Holder",E25=J15,L8="YES")),OR(AND(G25&lt;&gt;"Select Account Holder",G25=J12,F8="YES"),AND(G25&lt;&gt;"Select Account Holder",G25=J13,H8="YES"),AND(G25&lt;&gt;"Select Account Holder",G25=J14,J8="YES"),AND(G25&lt;&gt;"Select Account Holder",G25=J15,L8="YES")),OR(AND(I25&lt;&gt;"Select Account Holder",I25=J12,F8="YES"),AND(I25&lt;&gt;"Select Account Holder",I25=J13,H8="YES"),AND(I25&lt;&gt;"Select Account Holder",I25=J14,J8="YES"),AND(I25&lt;&gt;"Select Account Holder",I25=J15,L8="YES")))),60%,70%),IF(B24="Select Asset Type","",70%))))),IF(OR(B24="Checking",B24="Savings",B24="Money Market",B24="CDs",B24="Life Insurance (Cash Surrender Value)",B24="Equity Proceeds - Concurrent Sale *"),100%,IF(OR(B24="Annuities *",B24="Mutual Funds",B24="Stocks",B24="Bonds"),80%,IF(B24="Privately Held Stock *",75%,IF(B24="Equity in Real Estate *",60%,IF(B24="US Treasuries Maturity &lt;1 year",100%,IF(OR(B24="401K",B24="IRA",B24="SEP",B24="KEOGH"),IF(AND(C25="Select Account Holder",E25="Select Account Holder",G25="Select Account Holder",I25="Select Account Holder"),70%,IF(OR(AND(C25&lt;&gt;"Select Account Holder",C25&lt;&gt;J12,C25&lt;&gt;J13,C25&lt;&gt;J14,C25&lt;&gt;J15,C25&lt;&gt;"Non-Borrower"),AND(E25&lt;&gt;"Select Account Holder",E25&lt;&gt;J12,E25&lt;&gt;J13,E25&lt;&gt;J14,E25&lt;&gt;J15,E25&lt;&gt;"Non-Borrower"),AND(G25&lt;&gt;"Select Account Holder",G25&lt;&gt;J12,G25&lt;&gt;J13,G25&lt;&gt;J14,G25&lt;&gt;J15,G25&lt;&gt;"Non-Borrower"),AND(I25&lt;&gt;"Select Account Holder",I25&lt;&gt;J12,I25&lt;&gt;J13,I25&lt;&gt;J14,I25&lt;&gt;J15,I25&lt;&gt;"Non-Borrower")),70%,IF(OR(OR(AND(C25&lt;&gt;"Select Account Holder",C25=J12,F8="YES"),AND(C25&lt;&gt;"Select Account Holder",C25=J13,H8="YES"),AND(C25&lt;&gt;"Select Account Holder",C25=J14,J8="YES"),AND(C25&lt;&gt;"Select Account Holder",C25=J15,L8="YES")),OR(AND(E25&lt;&gt;"Select Account Holder",E25=J12,F8="YES"),AND(E25&lt;&gt;"Select Account Holder",E25=J13,H8="YES"),AND(E25&lt;&gt;"Select Account Holder",E25=J14,J8="YES"),AND(E25&lt;&gt;"Select Account Holder",E25=J15,L8="YES")),OR(AND(G25&lt;&gt;"Select Account Holder",G25=J12,F8="YES"),AND(G25&lt;&gt;"Select Account Holder",G25=J13,H8="YES"),AND(G25&lt;&gt;"Select Account Holder",G25=J14,J8="YES"),AND(G25&lt;&gt;"Select Account Holder",G25=J15,L8="YES")),OR(AND(I25&lt;&gt;"Select Account Holder",I25=J12,F8="YES"),AND(I25&lt;&gt;"Select Account Holder",I25=J13,H8="YES"),AND(I25&lt;&gt;"Select Account Holder",I25=J14,J8="YES"),AND(I25&lt;&gt;"Select Account Holder",I25=J15,L8="YES"))),100%,70%))),IF(B24="Select Asset Type","",70%)))))))))</f>
        <v/>
      </c>
      <c r="K24" s="92" t="str">
        <f>IF(C25="Non-Borrower","Cannot use Account with a Non-Borrower",IF(H24="","",IF(B24="Select Asset Type","",IF(J24="N/A","Not Eligible for OPAL",H24*J24))))</f>
        <v/>
      </c>
      <c r="L24" s="93"/>
    </row>
    <row r="25" spans="2:12" ht="15" customHeight="1" x14ac:dyDescent="0.25">
      <c r="B25" s="16" t="s">
        <v>24</v>
      </c>
      <c r="C25" s="96" t="s">
        <v>22</v>
      </c>
      <c r="D25" s="75"/>
      <c r="E25" s="96" t="s">
        <v>22</v>
      </c>
      <c r="F25" s="75"/>
      <c r="G25" s="96" t="s">
        <v>22</v>
      </c>
      <c r="H25" s="75"/>
      <c r="I25" s="96" t="s">
        <v>22</v>
      </c>
      <c r="J25" s="75"/>
      <c r="K25" s="70"/>
      <c r="L25" s="94"/>
    </row>
    <row r="26" spans="2:12" ht="6.75" customHeight="1" x14ac:dyDescent="0.25">
      <c r="B26" s="108"/>
      <c r="C26" s="73"/>
      <c r="D26" s="73"/>
      <c r="E26" s="73"/>
      <c r="F26" s="73"/>
      <c r="G26" s="73"/>
      <c r="H26" s="73"/>
      <c r="I26" s="73"/>
      <c r="J26" s="73"/>
      <c r="K26" s="73"/>
      <c r="L26" s="73"/>
    </row>
    <row r="27" spans="2:12" ht="15.75" customHeight="1" x14ac:dyDescent="0.25">
      <c r="B27" s="95" t="s">
        <v>29</v>
      </c>
      <c r="C27" s="79"/>
      <c r="D27" s="66"/>
      <c r="E27" s="67"/>
      <c r="F27" s="11"/>
      <c r="G27" s="12"/>
      <c r="H27" s="91"/>
      <c r="I27" s="67"/>
      <c r="J27" s="13" t="str">
        <f>IF(B27="","",IF(B6="OPAL",IF(OR(B27="Annuities *",B27="Privately Held Stock *",B27="Equity in Real Estate *",B27="Equity Proceeds - Concurrent Sale *"),"N/A - Not Eligible for OPAL",IF(OR(B27="Checking",B27="Savings",B27="Money Market",B27="CDs",B27="Life Insurance (Cash Surrender Value)"),100%,IF(OR(B27="Stocks",B27="Bonds",B27="Mutual Funds",B27="US Treasuries Maturity &lt;1 year"),80%,IF(OR(B27="401K",B27="IRA",B27="SEP",B27="KEOGH"),IF(OR(AND(C28="Select Account Holder",E28="Select Account Holder",G28="Select Account Holder",I28="Select Account Holder"),OR(AND(C28&lt;&gt;"Select Account Holder",C28&lt;&gt;J12,C28&lt;&gt;J13,C28&lt;&gt;J14,C28&lt;&gt;J15,C28&lt;&gt;"Non-Borrower"),AND(E28&lt;&gt;"Select Account Holder",E28&lt;&gt;J12,E28&lt;&gt;J13,E28&lt;&gt;J14,E28&lt;&gt;J15,E28&lt;&gt;"Non-Borrower"),AND(G28&lt;&gt;"Select Account Holder",G28&lt;&gt;J12,G28&lt;&gt;J13,G28&lt;&gt;J14,G28&lt;&gt;J15,G28&lt;&gt;"Non-Borrower"),AND(I28&lt;&gt;"Select Account Holder",I28&lt;&gt;J12,I28&lt;&gt;J13,I28&lt;&gt;J14,I28&lt;&gt;J15,I28&lt;&gt;"Non-Borrower")),OR(OR(AND(C28&lt;&gt;"Select Account Holder",C28=J12,F8="YES"),AND(C28&lt;&gt;"Select Account Holder",C28=J13,H8="YES"),AND(C28&lt;&gt;"Select Account Holder",C28=J14,J8="YES"),AND(C28&lt;&gt;"Select Account Holder",C28=J15,L8="YES")),OR(AND(E28&lt;&gt;"Select Account Holder",E28=J12,F8="YES"),AND(E28&lt;&gt;"Select Account Holder",E28=J13,H8="YES"),AND(E28&lt;&gt;"Select Account Holder",E28=J14,J8="YES"),AND(E28&lt;&gt;"Select Account Holder",E28=J15,L8="YES")),OR(AND(G28&lt;&gt;"Select Account Holder",G28=J12,F8="YES"),AND(G28&lt;&gt;"Select Account Holder",G28=J13,H8="YES"),AND(G28&lt;&gt;"Select Account Holder",G28=J14,J8="YES"),AND(G28&lt;&gt;"Select Account Holder",G28=J15,L8="YES")),OR(AND(I28&lt;&gt;"Select Account Holder",I28=J12,F8="YES"),AND(I28&lt;&gt;"Select Account Holder",I28=J13,H8="YES"),AND(I28&lt;&gt;"Select Account Holder",I28=J14,J8="YES"),AND(I28&lt;&gt;"Select Account Holder",I28=J15,L8="YES")))),60%,70%),IF(B27="Select Asset Type","",70%))))),IF(OR(B27="Checking",B27="Savings",B27="Money Market",B27="CDs",B27="Life Insurance (Cash Surrender Value)",B27="Equity Proceeds - Concurrent Sale *"),100%,IF(OR(B27="Annuities *",B27="Mutual Funds",B27="Stocks",B27="Bonds"),80%,IF(B27="Privately Held Stock *",75%,IF(B27="Equity in Real Estate *",60%,IF(B27="US Treasuries Maturity &lt;1 year",100%,IF(OR(B27="401K",B27="IRA",B27="SEP",B27="KEOGH"),IF(AND(C28="Select Account Holder",E28="Select Account Holder",G28="Select Account Holder",I28="Select Account Holder"),70%,IF(OR(AND(C28&lt;&gt;"Select Account Holder",C28&lt;&gt;J12,C28&lt;&gt;J13,C28&lt;&gt;J14,C28&lt;&gt;J15,C28&lt;&gt;"Non-Borrower"),AND(E28&lt;&gt;"Select Account Holder",E28&lt;&gt;J12,E28&lt;&gt;J13,E28&lt;&gt;J14,E28&lt;&gt;J15,E28&lt;&gt;"Non-Borrower"),AND(G28&lt;&gt;"Select Account Holder",G28&lt;&gt;J12,G28&lt;&gt;J13,G28&lt;&gt;J14,G28&lt;&gt;J15,G28&lt;&gt;"Non-Borrower"),AND(I28&lt;&gt;"Select Account Holder",I28&lt;&gt;J12,I28&lt;&gt;J13,I28&lt;&gt;J14,I28&lt;&gt;J15,I28&lt;&gt;"Non-Borrower")),70%,IF(OR(OR(AND(C28&lt;&gt;"Select Account Holder",C28=J12,F8="YES"),AND(C28&lt;&gt;"Select Account Holder",C28=J13,H8="YES"),AND(C28&lt;&gt;"Select Account Holder",C28=J14,J8="YES"),AND(C28&lt;&gt;"Select Account Holder",C28=J15,L8="YES")),OR(AND(E28&lt;&gt;"Select Account Holder",E28=J12,F8="YES"),AND(E28&lt;&gt;"Select Account Holder",E28=J13,H8="YES"),AND(E28&lt;&gt;"Select Account Holder",E28=J14,J8="YES"),AND(E28&lt;&gt;"Select Account Holder",E28=J15,L8="YES")),OR(AND(G28&lt;&gt;"Select Account Holder",G28=J12,F8="YES"),AND(G28&lt;&gt;"Select Account Holder",G28=J13,H8="YES"),AND(G28&lt;&gt;"Select Account Holder",G28=J14,J8="YES"),AND(G28&lt;&gt;"Select Account Holder",G28=J15,L8="YES")),OR(AND(I28&lt;&gt;"Select Account Holder",I28=J12,F8="YES"),AND(I28&lt;&gt;"Select Account Holder",I28=J13,H8="YES"),AND(I28&lt;&gt;"Select Account Holder",I28=J14,J8="YES"),AND(I28&lt;&gt;"Select Account Holder",I28=J15,L8="YES"))),100%,70%))),IF(B27="Select Asset Type","",70%)))))))))</f>
        <v/>
      </c>
      <c r="K27" s="92" t="str">
        <f>IF(C28="Non-Borrower","Cannot use Account with a Non-Borrower",IF(H27="","",IF(B27="Select Asset Type","",IF(J27="N/A","Not Eligible for OPAL",H27*J27))))</f>
        <v/>
      </c>
      <c r="L27" s="93"/>
    </row>
    <row r="28" spans="2:12" ht="15" customHeight="1" x14ac:dyDescent="0.25">
      <c r="B28" s="15" t="s">
        <v>24</v>
      </c>
      <c r="C28" s="109" t="s">
        <v>22</v>
      </c>
      <c r="D28" s="75"/>
      <c r="E28" s="109" t="s">
        <v>22</v>
      </c>
      <c r="F28" s="75"/>
      <c r="G28" s="109" t="s">
        <v>22</v>
      </c>
      <c r="H28" s="75"/>
      <c r="I28" s="109" t="s">
        <v>22</v>
      </c>
      <c r="J28" s="75"/>
      <c r="K28" s="70"/>
      <c r="L28" s="94"/>
    </row>
    <row r="29" spans="2:12" ht="6.75" customHeight="1" x14ac:dyDescent="0.25">
      <c r="B29" s="108"/>
      <c r="C29" s="73"/>
      <c r="D29" s="73"/>
      <c r="E29" s="73"/>
      <c r="F29" s="73"/>
      <c r="G29" s="73"/>
      <c r="H29" s="73"/>
      <c r="I29" s="73"/>
      <c r="J29" s="73"/>
      <c r="K29" s="73"/>
      <c r="L29" s="73"/>
    </row>
    <row r="30" spans="2:12" ht="15.75" customHeight="1" x14ac:dyDescent="0.25">
      <c r="B30" s="95" t="s">
        <v>29</v>
      </c>
      <c r="C30" s="79"/>
      <c r="D30" s="66"/>
      <c r="E30" s="67"/>
      <c r="F30" s="11"/>
      <c r="G30" s="12"/>
      <c r="H30" s="91"/>
      <c r="I30" s="67"/>
      <c r="J30" s="13" t="str">
        <f>IF(B30="","",IF(B6="OPAL",IF(OR(B30="Annuities *",B30="Privately Held Stock *",B30="Equity in Real Estate *",B30="Equity Proceeds - Concurrent Sale *"),"N/A - Not Eligible for OPAL",IF(OR(B30="Checking",B30="Savings",B30="Money Market",B30="CDs",B30="Life Insurance (Cash Surrender Value)"),100%,IF(OR(B30="Stocks",B30="Bonds",B30="Mutual Funds",B30="US Treasuries Maturity &lt;1 year"),80%,IF(OR(B30="401K",B30="IRA",B30="SEP",B30="KEOGH"),IF(OR(AND(C31="Select Account Holder",E31="Select Account Holder",G31="Select Account Holder",I31="Select Account Holder"),OR(AND(C31&lt;&gt;"Select Account Holder",C31&lt;&gt;J12,C31&lt;&gt;J13,C31&lt;&gt;J14,C31&lt;&gt;J15,C31&lt;&gt;"Non-Borrower"),AND(E31&lt;&gt;"Select Account Holder",E31&lt;&gt;J12,E31&lt;&gt;J13,E31&lt;&gt;J14,E31&lt;&gt;J15,E31&lt;&gt;"Non-Borrower"),AND(G31&lt;&gt;"Select Account Holder",G31&lt;&gt;J12,G31&lt;&gt;J13,G31&lt;&gt;J14,G31&lt;&gt;J15,G31&lt;&gt;"Non-Borrower"),AND(I31&lt;&gt;"Select Account Holder",I31&lt;&gt;J12,I31&lt;&gt;J13,I31&lt;&gt;J14,I31&lt;&gt;J15,I31&lt;&gt;"Non-Borrower")),OR(OR(AND(C31&lt;&gt;"Select Account Holder",C31=J12,F8="YES"),AND(C31&lt;&gt;"Select Account Holder",C31=J13,H8="YES"),AND(C31&lt;&gt;"Select Account Holder",C31=J14,J8="YES"),AND(C31&lt;&gt;"Select Account Holder",C31=J15,L8="YES")),OR(AND(E31&lt;&gt;"Select Account Holder",E31=J12,F8="YES"),AND(E31&lt;&gt;"Select Account Holder",E31=J13,H8="YES"),AND(E31&lt;&gt;"Select Account Holder",E31=J14,J8="YES"),AND(E31&lt;&gt;"Select Account Holder",E31=J15,L8="YES")),OR(AND(G31&lt;&gt;"Select Account Holder",G31=J12,F8="YES"),AND(G31&lt;&gt;"Select Account Holder",G31=J13,H8="YES"),AND(G31&lt;&gt;"Select Account Holder",G31=J14,J8="YES"),AND(G31&lt;&gt;"Select Account Holder",G31=J15,L8="YES")),OR(AND(I31&lt;&gt;"Select Account Holder",I31=J12,F8="YES"),AND(I31&lt;&gt;"Select Account Holder",I31=J13,H8="YES"),AND(I31&lt;&gt;"Select Account Holder",I31=J14,J8="YES"),AND(I31&lt;&gt;"Select Account Holder",I31=J15,L8="YES")))),60%,70%),IF(B30="Select Asset Type","",70%))))),IF(OR(B30="Checking",B30="Savings",B30="Money Market",B30="CDs",B30="Life Insurance (Cash Surrender Value)",B30="Equity Proceeds - Concurrent Sale *"),100%,IF(OR(B30="Annuities *",B30="Mutual Funds",B30="Stocks",B30="Bonds"),80%,IF(B30="Privately Held Stock *",75%,IF(B30="Equity in Real Estate *",60%,IF(B30="US Treasuries Maturity &lt;1 year",100%,IF(OR(B30="401K",B30="IRA",B30="SEP",B30="KEOGH"),IF(AND(C31="Select Account Holder",E31="Select Account Holder",G31="Select Account Holder",I31="Select Account Holder"),70%,IF(OR(AND(C31&lt;&gt;"Select Account Holder",C31&lt;&gt;J12,C31&lt;&gt;J13,C31&lt;&gt;J14,C31&lt;&gt;J15,C31&lt;&gt;"Non-Borrower"),AND(E31&lt;&gt;"Select Account Holder",E31&lt;&gt;J12,E31&lt;&gt;J13,E31&lt;&gt;J14,E31&lt;&gt;J15,E31&lt;&gt;"Non-Borrower"),AND(G31&lt;&gt;"Select Account Holder",G31&lt;&gt;J12,G31&lt;&gt;J13,G31&lt;&gt;J14,G31&lt;&gt;J15,G31&lt;&gt;"Non-Borrower"),AND(I31&lt;&gt;"Select Account Holder",I31&lt;&gt;J12,I31&lt;&gt;J13,I31&lt;&gt;J14,I31&lt;&gt;J15,I31&lt;&gt;"Non-Borrower")),70%,IF(OR(OR(AND(C31&lt;&gt;"Select Account Holder",C31=J12,F8="YES"),AND(C31&lt;&gt;"Select Account Holder",C31=J13,H8="YES"),AND(C31&lt;&gt;"Select Account Holder",C31=J14,J8="YES"),AND(C31&lt;&gt;"Select Account Holder",C31=J15,L8="YES")),OR(AND(E31&lt;&gt;"Select Account Holder",E31=J12,F8="YES"),AND(E31&lt;&gt;"Select Account Holder",E31=J13,H8="YES"),AND(E31&lt;&gt;"Select Account Holder",E31=J14,J8="YES"),AND(E31&lt;&gt;"Select Account Holder",E31=J15,L8="YES")),OR(AND(G31&lt;&gt;"Select Account Holder",G31=J12,F8="YES"),AND(G31&lt;&gt;"Select Account Holder",G31=J13,H8="YES"),AND(G31&lt;&gt;"Select Account Holder",G31=J14,J8="YES"),AND(G31&lt;&gt;"Select Account Holder",G31=J15,L8="YES")),OR(AND(I31&lt;&gt;"Select Account Holder",I31=J12,F8="YES"),AND(I31&lt;&gt;"Select Account Holder",I31=J13,H8="YES"),AND(I31&lt;&gt;"Select Account Holder",I31=J14,J8="YES"),AND(I31&lt;&gt;"Select Account Holder",I31=J15,L8="YES"))),100%,70%))),IF(B30="Select Asset Type","",70%)))))))))</f>
        <v/>
      </c>
      <c r="K30" s="92" t="str">
        <f>IF(C31="Non-Borrower","Cannot use Account with a Non-Borrower",IF(H30="","",IF(B30="Select Asset Type","",IF(J30="N/A","Not Eligible for OPAL",H30*J30))))</f>
        <v/>
      </c>
      <c r="L30" s="93"/>
    </row>
    <row r="31" spans="2:12" ht="15" customHeight="1" x14ac:dyDescent="0.25">
      <c r="B31" s="16" t="s">
        <v>24</v>
      </c>
      <c r="C31" s="96" t="s">
        <v>22</v>
      </c>
      <c r="D31" s="75"/>
      <c r="E31" s="96" t="s">
        <v>22</v>
      </c>
      <c r="F31" s="75"/>
      <c r="G31" s="96" t="s">
        <v>22</v>
      </c>
      <c r="H31" s="75"/>
      <c r="I31" s="96" t="s">
        <v>22</v>
      </c>
      <c r="J31" s="75"/>
      <c r="K31" s="70"/>
      <c r="L31" s="94"/>
    </row>
    <row r="32" spans="2:12" ht="6.75" customHeight="1" x14ac:dyDescent="0.25">
      <c r="B32" s="108"/>
      <c r="C32" s="73"/>
      <c r="D32" s="73"/>
      <c r="E32" s="73"/>
      <c r="F32" s="73"/>
      <c r="G32" s="73"/>
      <c r="H32" s="73"/>
      <c r="I32" s="73"/>
      <c r="J32" s="73"/>
      <c r="K32" s="73"/>
      <c r="L32" s="73"/>
    </row>
    <row r="33" spans="2:12" ht="15.75" customHeight="1" x14ac:dyDescent="0.25">
      <c r="B33" s="95" t="s">
        <v>29</v>
      </c>
      <c r="C33" s="79"/>
      <c r="D33" s="66"/>
      <c r="E33" s="67"/>
      <c r="F33" s="11"/>
      <c r="G33" s="12"/>
      <c r="H33" s="91"/>
      <c r="I33" s="67"/>
      <c r="J33" s="13" t="str">
        <f>IF(B33="","",IF(B6="OPAL",IF(OR(B33="Annuities *",B33="Privately Held Stock *",B33="Equity in Real Estate *",B33="Equity Proceeds - Concurrent Sale *"),"N/A - Not Eligible for OPAL",IF(OR(B33="Checking",B33="Savings",B33="Money Market",B33="CDs",B33="Life Insurance (Cash Surrender Value)"),100%,IF(OR(B33="Stocks",B33="Bonds",B33="Mutual Funds",B33="US Treasuries Maturity &lt;1 year"),80%,IF(OR(B33="401K",B33="IRA",B33="SEP",B33="KEOGH"),IF(OR(AND(C34="Select Account Holder",E34="Select Account Holder",G34="Select Account Holder",I34="Select Account Holder"),OR(AND(C34&lt;&gt;"Select Account Holder",C34&lt;&gt;J12,C34&lt;&gt;J13,C34&lt;&gt;J14,C34&lt;&gt;J15,C34&lt;&gt;"Non-Borrower"),AND(E34&lt;&gt;"Select Account Holder",E34&lt;&gt;J12,E34&lt;&gt;J13,E34&lt;&gt;J14,E34&lt;&gt;J15,E34&lt;&gt;"Non-Borrower"),AND(G34&lt;&gt;"Select Account Holder",G34&lt;&gt;J12,G34&lt;&gt;J13,G34&lt;&gt;J14,G34&lt;&gt;J15,G34&lt;&gt;"Non-Borrower"),AND(I34&lt;&gt;"Select Account Holder",I34&lt;&gt;J12,I34&lt;&gt;J13,I34&lt;&gt;J14,I34&lt;&gt;J15,I34&lt;&gt;"Non-Borrower")),OR(OR(AND(C34&lt;&gt;"Select Account Holder",C34=J12,F8="YES"),AND(C34&lt;&gt;"Select Account Holder",C34=J13,H8="YES"),AND(C34&lt;&gt;"Select Account Holder",C34=J14,J8="YES"),AND(C34&lt;&gt;"Select Account Holder",C34=J15,L8="YES")),OR(AND(E34&lt;&gt;"Select Account Holder",E34=J12,F8="YES"),AND(E34&lt;&gt;"Select Account Holder",E34=J13,H8="YES"),AND(E34&lt;&gt;"Select Account Holder",E34=J14,J8="YES"),AND(E34&lt;&gt;"Select Account Holder",E34=J15,L8="YES")),OR(AND(G34&lt;&gt;"Select Account Holder",G34=J12,F8="YES"),AND(G34&lt;&gt;"Select Account Holder",G34=J13,H8="YES"),AND(G34&lt;&gt;"Select Account Holder",G34=J14,J8="YES"),AND(G34&lt;&gt;"Select Account Holder",G34=J15,L8="YES")),OR(AND(I34&lt;&gt;"Select Account Holder",I34=J12,F8="YES"),AND(I34&lt;&gt;"Select Account Holder",I34=J13,H8="YES"),AND(I34&lt;&gt;"Select Account Holder",I34=J14,J8="YES"),AND(I34&lt;&gt;"Select Account Holder",I34=J15,L8="YES")))),60%,70%),IF(B33="Select Asset Type","",70%))))),IF(OR(B33="Checking",B33="Savings",B33="Money Market",B33="CDs",B33="Life Insurance (Cash Surrender Value)",B33="Equity Proceeds - Concurrent Sale *"),100%,IF(OR(B33="Annuities *",B33="Mutual Funds",B33="Stocks",B33="Bonds"),80%,IF(B33="Privately Held Stock *",75%,IF(B33="Equity in Real Estate *",60%,IF(B33="US Treasuries Maturity &lt;1 year",100%,IF(OR(B33="401K",B33="IRA",B33="SEP",B33="KEOGH"),IF(AND(C34="Select Account Holder",E34="Select Account Holder",G34="Select Account Holder",I34="Select Account Holder"),70%,IF(OR(AND(C34&lt;&gt;"Select Account Holder",C34&lt;&gt;J12,C34&lt;&gt;J13,C34&lt;&gt;J14,C34&lt;&gt;J15,C34&lt;&gt;"Non-Borrower"),AND(E34&lt;&gt;"Select Account Holder",E34&lt;&gt;J12,E34&lt;&gt;J13,E34&lt;&gt;J14,E34&lt;&gt;J15,E34&lt;&gt;"Non-Borrower"),AND(G34&lt;&gt;"Select Account Holder",G34&lt;&gt;J12,G34&lt;&gt;J13,G34&lt;&gt;J14,G34&lt;&gt;J15,G34&lt;&gt;"Non-Borrower"),AND(I34&lt;&gt;"Select Account Holder",I34&lt;&gt;J12,I34&lt;&gt;J13,I34&lt;&gt;J14,I34&lt;&gt;J15,I34&lt;&gt;"Non-Borrower")),70%,IF(OR(OR(AND(C34&lt;&gt;"Select Account Holder",C34=J12,F8="YES"),AND(C34&lt;&gt;"Select Account Holder",C34=J13,H8="YES"),AND(C34&lt;&gt;"Select Account Holder",C34=J14,J8="YES"),AND(C34&lt;&gt;"Select Account Holder",C34=J15,L8="YES")),OR(AND(E34&lt;&gt;"Select Account Holder",E34=J12,F8="YES"),AND(E34&lt;&gt;"Select Account Holder",E34=J13,H8="YES"),AND(E34&lt;&gt;"Select Account Holder",E34=J14,J8="YES"),AND(E34&lt;&gt;"Select Account Holder",E34=J15,L8="YES")),OR(AND(G34&lt;&gt;"Select Account Holder",G34=J12,F8="YES"),AND(G34&lt;&gt;"Select Account Holder",G34=J13,H8="YES"),AND(G34&lt;&gt;"Select Account Holder",G34=J14,J8="YES"),AND(G34&lt;&gt;"Select Account Holder",G34=J15,L8="YES")),OR(AND(I34&lt;&gt;"Select Account Holder",I34=J12,F8="YES"),AND(I34&lt;&gt;"Select Account Holder",I34=J13,H8="YES"),AND(I34&lt;&gt;"Select Account Holder",I34=J14,J8="YES"),AND(I34&lt;&gt;"Select Account Holder",I34=J15,L8="YES"))),100%,70%))),IF(B33="Select Asset Type","",70%)))))))))</f>
        <v/>
      </c>
      <c r="K33" s="92" t="str">
        <f>IF(C34="Non-Borrower","Cannot use Account with a Non-Borrower",IF(H33="","",IF(B33="Select Asset Type","",IF(J33="N/A","Not Eligible for OPAL",H33*J33))))</f>
        <v/>
      </c>
      <c r="L33" s="93"/>
    </row>
    <row r="34" spans="2:12" ht="15" customHeight="1" x14ac:dyDescent="0.25">
      <c r="B34" s="15" t="s">
        <v>24</v>
      </c>
      <c r="C34" s="109" t="s">
        <v>22</v>
      </c>
      <c r="D34" s="75"/>
      <c r="E34" s="109" t="s">
        <v>22</v>
      </c>
      <c r="F34" s="75"/>
      <c r="G34" s="109" t="s">
        <v>22</v>
      </c>
      <c r="H34" s="75"/>
      <c r="I34" s="109" t="s">
        <v>22</v>
      </c>
      <c r="J34" s="75"/>
      <c r="K34" s="70"/>
      <c r="L34" s="94"/>
    </row>
    <row r="35" spans="2:12" ht="6.75" customHeight="1" x14ac:dyDescent="0.25">
      <c r="B35" s="108"/>
      <c r="C35" s="73"/>
      <c r="D35" s="73"/>
      <c r="E35" s="73"/>
      <c r="F35" s="73"/>
      <c r="G35" s="73"/>
      <c r="H35" s="73"/>
      <c r="I35" s="73"/>
      <c r="J35" s="73"/>
      <c r="K35" s="73"/>
      <c r="L35" s="73"/>
    </row>
    <row r="36" spans="2:12" ht="15.75" customHeight="1" x14ac:dyDescent="0.25">
      <c r="B36" s="95" t="s">
        <v>29</v>
      </c>
      <c r="C36" s="79"/>
      <c r="D36" s="66"/>
      <c r="E36" s="67"/>
      <c r="F36" s="11"/>
      <c r="G36" s="12"/>
      <c r="H36" s="91"/>
      <c r="I36" s="67"/>
      <c r="J36" s="13" t="str">
        <f>IF(B36="","",IF(B6="OPAL",IF(OR(B36="Annuities *",B36="Privately Held Stock *",B36="Equity in Real Estate *",B36="Equity Proceeds - Concurrent Sale *"),"N/A - Not Eligible for OPAL",IF(OR(B36="Checking",B36="Savings",B36="Money Market",B36="CDs",B36="Life Insurance (Cash Surrender Value)"),100%,IF(OR(B36="Stocks",B36="Bonds",B36="Mutual Funds",B36="US Treasuries Maturity &lt;1 year"),80%,IF(OR(B36="401K",B36="IRA",B36="SEP",B36="KEOGH"),IF(OR(AND(C37="Select Account Holder",E37="Select Account Holder",G37="Select Account Holder",I37="Select Account Holder"),OR(AND(C37&lt;&gt;"Select Account Holder",C37&lt;&gt;J12,C37&lt;&gt;J13,C37&lt;&gt;J14,C37&lt;&gt;J15,C37&lt;&gt;"Non-Borrower"),AND(E37&lt;&gt;"Select Account Holder",E37&lt;&gt;J12,E37&lt;&gt;J13,E37&lt;&gt;J14,E37&lt;&gt;J15,E37&lt;&gt;"Non-Borrower"),AND(G37&lt;&gt;"Select Account Holder",G37&lt;&gt;J12,G37&lt;&gt;J13,G37&lt;&gt;J14,G37&lt;&gt;J15,G37&lt;&gt;"Non-Borrower"),AND(I37&lt;&gt;"Select Account Holder",I37&lt;&gt;J12,I37&lt;&gt;J13,I37&lt;&gt;J14,I37&lt;&gt;J15,I37&lt;&gt;"Non-Borrower")),OR(OR(AND(C37&lt;&gt;"Select Account Holder",C37=J12,F8="YES"),AND(C37&lt;&gt;"Select Account Holder",C37=J13,H8="YES"),AND(C37&lt;&gt;"Select Account Holder",C37=J14,J8="YES"),AND(C37&lt;&gt;"Select Account Holder",C37=J15,L8="YES")),OR(AND(E37&lt;&gt;"Select Account Holder",E37=J12,F8="YES"),AND(E37&lt;&gt;"Select Account Holder",E37=J13,H8="YES"),AND(E37&lt;&gt;"Select Account Holder",E37=J14,J8="YES"),AND(E37&lt;&gt;"Select Account Holder",E37=J15,L8="YES")),OR(AND(G37&lt;&gt;"Select Account Holder",G37=J12,F8="YES"),AND(G37&lt;&gt;"Select Account Holder",G37=J13,H8="YES"),AND(G37&lt;&gt;"Select Account Holder",G37=J14,J8="YES"),AND(G37&lt;&gt;"Select Account Holder",G37=J15,L8="YES")),OR(AND(I37&lt;&gt;"Select Account Holder",I37=J12,F8="YES"),AND(I37&lt;&gt;"Select Account Holder",I37=J13,H8="YES"),AND(I37&lt;&gt;"Select Account Holder",I37=J14,J8="YES"),AND(I37&lt;&gt;"Select Account Holder",I37=J15,L8="YES")))),60%,70%),IF(B36="Select Asset Type","",70%))))),IF(OR(B36="Checking",B36="Savings",B36="Money Market",B36="CDs",B36="Life Insurance (Cash Surrender Value)",B36="Equity Proceeds - Concurrent Sale *"),100%,IF(OR(B36="Annuities *",B36="Mutual Funds",B36="Stocks",B36="Bonds"),80%,IF(B36="Privately Held Stock *",75%,IF(B36="Equity in Real Estate *",60%,IF(B36="US Treasuries Maturity &lt;1 year",100%,IF(OR(B36="401K",B36="IRA",B36="SEP",B36="KEOGH"),IF(AND(C37="Select Account Holder",E37="Select Account Holder",G37="Select Account Holder",I37="Select Account Holder"),70%,IF(OR(AND(C37&lt;&gt;"Select Account Holder",C37&lt;&gt;J12,C37&lt;&gt;J13,C37&lt;&gt;J14,C37&lt;&gt;J15,C37&lt;&gt;"Non-Borrower"),AND(E37&lt;&gt;"Select Account Holder",E37&lt;&gt;J12,E37&lt;&gt;J13,E37&lt;&gt;J14,E37&lt;&gt;J15,E37&lt;&gt;"Non-Borrower"),AND(G37&lt;&gt;"Select Account Holder",G37&lt;&gt;J12,G37&lt;&gt;J13,G37&lt;&gt;J14,G37&lt;&gt;J15,G37&lt;&gt;"Non-Borrower"),AND(I37&lt;&gt;"Select Account Holder",I37&lt;&gt;J12,I37&lt;&gt;J13,I37&lt;&gt;J14,I37&lt;&gt;J15,I37&lt;&gt;"Non-Borrower")),70%,IF(OR(OR(AND(C37&lt;&gt;"Select Account Holder",C37=J12,F8="YES"),AND(C37&lt;&gt;"Select Account Holder",C37=J13,H8="YES"),AND(C37&lt;&gt;"Select Account Holder",C37=J14,J8="YES"),AND(C37&lt;&gt;"Select Account Holder",C37=J15,L8="YES")),OR(AND(E37&lt;&gt;"Select Account Holder",E37=J12,F8="YES"),AND(E37&lt;&gt;"Select Account Holder",E37=J13,H8="YES"),AND(E37&lt;&gt;"Select Account Holder",E37=J14,J8="YES"),AND(E37&lt;&gt;"Select Account Holder",E37=J15,L8="YES")),OR(AND(G37&lt;&gt;"Select Account Holder",G37=J12,F8="YES"),AND(G37&lt;&gt;"Select Account Holder",G37=J13,H8="YES"),AND(G37&lt;&gt;"Select Account Holder",G37=J14,J8="YES"),AND(G37&lt;&gt;"Select Account Holder",G37=J15,L8="YES")),OR(AND(I37&lt;&gt;"Select Account Holder",I37=J12,F8="YES"),AND(I37&lt;&gt;"Select Account Holder",I37=J13,H8="YES"),AND(I37&lt;&gt;"Select Account Holder",I37=J14,J8="YES"),AND(I37&lt;&gt;"Select Account Holder",I37=J15,L8="YES"))),100%,70%))),IF(B36="Select Asset Type","",70%)))))))))</f>
        <v/>
      </c>
      <c r="K36" s="92" t="str">
        <f>IF(C37="Non-Borrower","Cannot use Account with a Non-Borrower",IF(H36="","",IF(B36="Select Asset Type","",IF(J36="N/A","Not Eligible for OPAL",H36*J36))))</f>
        <v/>
      </c>
      <c r="L36" s="93"/>
    </row>
    <row r="37" spans="2:12" ht="15" customHeight="1" x14ac:dyDescent="0.25">
      <c r="B37" s="16" t="s">
        <v>24</v>
      </c>
      <c r="C37" s="96" t="s">
        <v>22</v>
      </c>
      <c r="D37" s="75"/>
      <c r="E37" s="96" t="s">
        <v>22</v>
      </c>
      <c r="F37" s="75"/>
      <c r="G37" s="96" t="s">
        <v>22</v>
      </c>
      <c r="H37" s="75"/>
      <c r="I37" s="96" t="s">
        <v>22</v>
      </c>
      <c r="J37" s="75"/>
      <c r="K37" s="70"/>
      <c r="L37" s="94"/>
    </row>
    <row r="38" spans="2:12" ht="6.75" customHeight="1" x14ac:dyDescent="0.25">
      <c r="B38" s="72"/>
      <c r="C38" s="73"/>
      <c r="D38" s="73"/>
      <c r="E38" s="73"/>
      <c r="F38" s="73"/>
      <c r="G38" s="73"/>
      <c r="H38" s="73"/>
      <c r="I38" s="73"/>
      <c r="J38" s="73"/>
      <c r="K38" s="73"/>
      <c r="L38" s="73"/>
    </row>
    <row r="39" spans="2:12" ht="15.75" customHeight="1" x14ac:dyDescent="0.25">
      <c r="B39" s="95" t="s">
        <v>29</v>
      </c>
      <c r="C39" s="79"/>
      <c r="D39" s="66"/>
      <c r="E39" s="67"/>
      <c r="F39" s="11"/>
      <c r="G39" s="12"/>
      <c r="H39" s="91"/>
      <c r="I39" s="67"/>
      <c r="J39" s="13" t="str">
        <f>IF(B39="","",IF(B6="OPAL",IF(OR(B39="Annuities *",B39="Privately Held Stock *",B39="Equity in Real Estate *",B39="Equity Proceeds - Concurrent Sale *"),"N/A - Not Eligible for OPAL",IF(OR(B39="Checking",B39="Savings",B39="Money Market",B39="CDs",B39="Life Insurance (Cash Surrender Value)"),100%,IF(OR(B39="Stocks",B39="Bonds",B39="Mutual Funds",B39="US Treasuries Maturity &lt;1 year"),80%,IF(OR(B39="401K",B39="IRA",B39="SEP",B39="KEOGH"),IF(OR(AND(C40="Select Account Holder",E40="Select Account Holder",G40="Select Account Holder",I40="Select Account Holder"),OR(AND(C40&lt;&gt;"Select Account Holder",C40&lt;&gt;J12,C40&lt;&gt;J13,C40&lt;&gt;J14,C40&lt;&gt;J15,C40&lt;&gt;"Non-Borrower"),AND(E40&lt;&gt;"Select Account Holder",E40&lt;&gt;J12,E40&lt;&gt;J13,E40&lt;&gt;J14,E40&lt;&gt;J15,E40&lt;&gt;"Non-Borrower"),AND(G40&lt;&gt;"Select Account Holder",G40&lt;&gt;J12,G40&lt;&gt;J13,G40&lt;&gt;J14,G40&lt;&gt;J15,G40&lt;&gt;"Non-Borrower"),AND(I40&lt;&gt;"Select Account Holder",I40&lt;&gt;J12,I40&lt;&gt;J13,I40&lt;&gt;J14,I40&lt;&gt;J15,I40&lt;&gt;"Non-Borrower")),OR(OR(AND(C40&lt;&gt;"Select Account Holder",C40=J12,F8="YES"),AND(C40&lt;&gt;"Select Account Holder",C40=J13,H8="YES"),AND(C40&lt;&gt;"Select Account Holder",C40=J14,J8="YES"),AND(C40&lt;&gt;"Select Account Holder",C40=J15,L8="YES")),OR(AND(E40&lt;&gt;"Select Account Holder",E40=J12,F8="YES"),AND(E40&lt;&gt;"Select Account Holder",E40=J13,H8="YES"),AND(E40&lt;&gt;"Select Account Holder",E40=J14,J8="YES"),AND(E40&lt;&gt;"Select Account Holder",E40=J15,L8="YES")),OR(AND(G40&lt;&gt;"Select Account Holder",G40=J12,F8="YES"),AND(G40&lt;&gt;"Select Account Holder",G40=J13,H8="YES"),AND(G40&lt;&gt;"Select Account Holder",G40=J14,J8="YES"),AND(G40&lt;&gt;"Select Account Holder",G40=J15,L8="YES")),OR(AND(I40&lt;&gt;"Select Account Holder",I40=J12,F8="YES"),AND(I40&lt;&gt;"Select Account Holder",I40=J13,H8="YES"),AND(I40&lt;&gt;"Select Account Holder",I40=J14,J8="YES"),AND(I40&lt;&gt;"Select Account Holder",I40=J15,L8="YES")))),60%,70%),IF(B39="Select Asset Type","",70%))))),IF(OR(B39="Checking",B39="Savings",B39="Money Market",B39="CDs",B39="Life Insurance (Cash Surrender Value)",B39="Equity Proceeds - Concurrent Sale *"),100%,IF(OR(B39="Annuities *",B39="Mutual Funds",B39="Stocks",B39="Bonds"),80%,IF(B39="Privately Held Stock *",75%,IF(B39="Equity in Real Estate *",60%,IF(B39="US Treasuries Maturity &lt;1 year",100%,IF(OR(B39="401K",B39="IRA",B39="SEP",B39="KEOGH"),IF(AND(C40="Select Account Holder",E40="Select Account Holder",G40="Select Account Holder",I40="Select Account Holder"),70%,IF(OR(AND(C40&lt;&gt;"Select Account Holder",C40&lt;&gt;J12,C40&lt;&gt;J13,C40&lt;&gt;J14,C40&lt;&gt;J15,C40&lt;&gt;"Non-Borrower"),AND(E40&lt;&gt;"Select Account Holder",E40&lt;&gt;J12,E40&lt;&gt;J13,E40&lt;&gt;J14,E40&lt;&gt;J15,E40&lt;&gt;"Non-Borrower"),AND(G40&lt;&gt;"Select Account Holder",G40&lt;&gt;J12,G40&lt;&gt;J13,G40&lt;&gt;J14,G40&lt;&gt;J15,G40&lt;&gt;"Non-Borrower"),AND(I40&lt;&gt;"Select Account Holder",I40&lt;&gt;J12,I40&lt;&gt;J13,I40&lt;&gt;J14,I40&lt;&gt;J15,I40&lt;&gt;"Non-Borrower")),70%,IF(OR(OR(AND(C40&lt;&gt;"Select Account Holder",C40=J12,F8="YES"),AND(C40&lt;&gt;"Select Account Holder",C40=J13,H8="YES"),AND(C40&lt;&gt;"Select Account Holder",C40=J14,J8="YES"),AND(C40&lt;&gt;"Select Account Holder",C40=J15,L8="YES")),OR(AND(E40&lt;&gt;"Select Account Holder",E40=J12,F8="YES"),AND(E40&lt;&gt;"Select Account Holder",E40=J13,H8="YES"),AND(E40&lt;&gt;"Select Account Holder",E40=J14,J8="YES"),AND(E40&lt;&gt;"Select Account Holder",E40=J15,L8="YES")),OR(AND(G40&lt;&gt;"Select Account Holder",G40=J12,F8="YES"),AND(G40&lt;&gt;"Select Account Holder",G40=J13,H8="YES"),AND(G40&lt;&gt;"Select Account Holder",G40=J14,J8="YES"),AND(G40&lt;&gt;"Select Account Holder",G40=J15,L8="YES")),OR(AND(I40&lt;&gt;"Select Account Holder",I40=J12,F8="YES"),AND(I40&lt;&gt;"Select Account Holder",I40=J13,H8="YES"),AND(I40&lt;&gt;"Select Account Holder",I40=J14,J8="YES"),AND(I40&lt;&gt;"Select Account Holder",I40=J15,L8="YES"))),100%,70%))),IF(B39="Select Asset Type","",70%)))))))))</f>
        <v/>
      </c>
      <c r="K39" s="92" t="str">
        <f>IF(C40="Non-Borrower","Cannot use Account with a Non-Borrower",IF(H39="","",IF(B39="Select Asset Type","",IF(J39="N/A","Not Eligible for OPAL",H39*J39))))</f>
        <v/>
      </c>
      <c r="L39" s="93"/>
    </row>
    <row r="40" spans="2:12" ht="15" customHeight="1" x14ac:dyDescent="0.25">
      <c r="B40" s="15" t="s">
        <v>24</v>
      </c>
      <c r="C40" s="109" t="s">
        <v>22</v>
      </c>
      <c r="D40" s="75"/>
      <c r="E40" s="109" t="s">
        <v>22</v>
      </c>
      <c r="F40" s="75"/>
      <c r="G40" s="109" t="s">
        <v>22</v>
      </c>
      <c r="H40" s="75"/>
      <c r="I40" s="109" t="s">
        <v>22</v>
      </c>
      <c r="J40" s="75"/>
      <c r="K40" s="70"/>
      <c r="L40" s="94"/>
    </row>
    <row r="41" spans="2:12" ht="6.75" customHeight="1" x14ac:dyDescent="0.25">
      <c r="B41" s="72"/>
      <c r="C41" s="73"/>
      <c r="D41" s="73"/>
      <c r="E41" s="73"/>
      <c r="F41" s="73"/>
      <c r="G41" s="73"/>
      <c r="H41" s="73"/>
      <c r="I41" s="73"/>
      <c r="J41" s="73"/>
      <c r="K41" s="73"/>
      <c r="L41" s="73"/>
    </row>
    <row r="42" spans="2:12" ht="15.75" customHeight="1" x14ac:dyDescent="0.25">
      <c r="B42" s="95" t="s">
        <v>29</v>
      </c>
      <c r="C42" s="79"/>
      <c r="D42" s="66"/>
      <c r="E42" s="67"/>
      <c r="F42" s="11"/>
      <c r="G42" s="12"/>
      <c r="H42" s="91"/>
      <c r="I42" s="67"/>
      <c r="J42" s="13" t="str">
        <f>IF(B42="","",IF(B6="OPAL",IF(OR(B42="Annuities *",B42="Privately Held Stock *",B42="Equity in Real Estate *",B42="Equity Proceeds - Concurrent Sale *"),"N/A - Not Eligible for OPAL",IF(OR(B42="Checking",B42="Savings",B42="Money Market",B42="CDs",B42="Life Insurance (Cash Surrender Value)"),100%,IF(OR(B42="Stocks",B42="Bonds",B42="Mutual Funds",B42="US Treasuries Maturity &lt;1 year"),80%,IF(OR(B42="401K",B42="IRA",B42="SEP",B42="KEOGH"),IF(OR(AND(C43="Select Account Holder",E43="Select Account Holder",G43="Select Account Holder",I43="Select Account Holder"),OR(AND(C43&lt;&gt;"Select Account Holder",C43&lt;&gt;J12,C43&lt;&gt;J13,C43&lt;&gt;J14,C43&lt;&gt;J15,C43&lt;&gt;"Non-Borrower"),AND(E43&lt;&gt;"Select Account Holder",E43&lt;&gt;J12,E43&lt;&gt;J13,E43&lt;&gt;J14,E43&lt;&gt;J15,E43&lt;&gt;"Non-Borrower"),AND(G43&lt;&gt;"Select Account Holder",G43&lt;&gt;J12,G43&lt;&gt;J13,G43&lt;&gt;J14,G43&lt;&gt;J15,G43&lt;&gt;"Non-Borrower"),AND(I43&lt;&gt;"Select Account Holder",I43&lt;&gt;J12,I43&lt;&gt;J13,I43&lt;&gt;J14,I43&lt;&gt;J15,I43&lt;&gt;"Non-Borrower")),OR(OR(AND(C43&lt;&gt;"Select Account Holder",C43=J12,F8="YES"),AND(C43&lt;&gt;"Select Account Holder",C43=J13,H8="YES"),AND(C43&lt;&gt;"Select Account Holder",C43=J14,J8="YES"),AND(C43&lt;&gt;"Select Account Holder",C43=J15,L8="YES")),OR(AND(E43&lt;&gt;"Select Account Holder",E43=J12,F8="YES"),AND(E43&lt;&gt;"Select Account Holder",E43=J13,H8="YES"),AND(E43&lt;&gt;"Select Account Holder",E43=J14,J8="YES"),AND(E43&lt;&gt;"Select Account Holder",E43=J15,L8="YES")),OR(AND(G43&lt;&gt;"Select Account Holder",G43=J12,F8="YES"),AND(G43&lt;&gt;"Select Account Holder",G43=J13,H8="YES"),AND(G43&lt;&gt;"Select Account Holder",G43=J14,J8="YES"),AND(G43&lt;&gt;"Select Account Holder",G43=J15,L8="YES")),OR(AND(I43&lt;&gt;"Select Account Holder",I43=J12,F8="YES"),AND(I43&lt;&gt;"Select Account Holder",I43=J13,H8="YES"),AND(I43&lt;&gt;"Select Account Holder",I43=J14,J8="YES"),AND(I43&lt;&gt;"Select Account Holder",I43=J15,L8="YES")))),60%,70%),IF(B42="Select Asset Type","",70%))))),IF(OR(B42="Checking",B42="Savings",B42="Money Market",B42="CDs",B42="Life Insurance (Cash Surrender Value)",B42="Equity Proceeds - Concurrent Sale *"),100%,IF(OR(B42="Annuities *",B42="Mutual Funds",B42="Stocks",B42="Bonds"),80%,IF(B42="Privately Held Stock *",75%,IF(B42="Equity in Real Estate *",60%,IF(B42="US Treasuries Maturity &lt;1 year",100%,IF(OR(B42="401K",B42="IRA",B42="SEP",B42="KEOGH"),IF(AND(C43="Select Account Holder",E43="Select Account Holder",G43="Select Account Holder",I43="Select Account Holder"),70%,IF(OR(AND(C43&lt;&gt;"Select Account Holder",C43&lt;&gt;J12,C43&lt;&gt;J13,C43&lt;&gt;J14,C43&lt;&gt;J15,C43&lt;&gt;"Non-Borrower"),AND(E43&lt;&gt;"Select Account Holder",E43&lt;&gt;J12,E43&lt;&gt;J13,E43&lt;&gt;J14,E43&lt;&gt;J15,E43&lt;&gt;"Non-Borrower"),AND(G43&lt;&gt;"Select Account Holder",G43&lt;&gt;J12,G43&lt;&gt;J13,G43&lt;&gt;J14,G43&lt;&gt;J15,G43&lt;&gt;"Non-Borrower"),AND(I43&lt;&gt;"Select Account Holder",I43&lt;&gt;J12,I43&lt;&gt;J13,I43&lt;&gt;J14,I43&lt;&gt;J15,I43&lt;&gt;"Non-Borrower")),70%,IF(OR(OR(AND(C43&lt;&gt;"Select Account Holder",C43=J12,F8="YES"),AND(C43&lt;&gt;"Select Account Holder",C43=J13,H8="YES"),AND(C43&lt;&gt;"Select Account Holder",C43=J14,J8="YES"),AND(C43&lt;&gt;"Select Account Holder",C43=J15,L8="YES")),OR(AND(E43&lt;&gt;"Select Account Holder",E43=J12,F8="YES"),AND(E43&lt;&gt;"Select Account Holder",E43=J13,H8="YES"),AND(E43&lt;&gt;"Select Account Holder",E43=J14,J8="YES"),AND(E43&lt;&gt;"Select Account Holder",E43=J15,L8="YES")),OR(AND(G43&lt;&gt;"Select Account Holder",G43=J12,F8="YES"),AND(G43&lt;&gt;"Select Account Holder",G43=J13,H8="YES"),AND(G43&lt;&gt;"Select Account Holder",G43=J14,J8="YES"),AND(G43&lt;&gt;"Select Account Holder",G43=J15,L8="YES")),OR(AND(I43&lt;&gt;"Select Account Holder",I43=J12,F8="YES"),AND(I43&lt;&gt;"Select Account Holder",I43=J13,H8="YES"),AND(I43&lt;&gt;"Select Account Holder",I43=J14,J8="YES"),AND(I43&lt;&gt;"Select Account Holder",I43=J15,L8="YES"))),100%,70%))),IF(B42="Select Asset Type","",70%)))))))))</f>
        <v/>
      </c>
      <c r="K42" s="92" t="str">
        <f>IF(C43="Non-Borrower","Cannot use Account with a Non-Borrower",IF(H42="","",IF(B42="Select Asset Type","",IF(J42="N/A","Not Eligible for OPAL",H42*J42))))</f>
        <v/>
      </c>
      <c r="L42" s="93"/>
    </row>
    <row r="43" spans="2:12" ht="15" customHeight="1" x14ac:dyDescent="0.25">
      <c r="B43" s="16" t="s">
        <v>24</v>
      </c>
      <c r="C43" s="96" t="s">
        <v>22</v>
      </c>
      <c r="D43" s="75"/>
      <c r="E43" s="96" t="s">
        <v>22</v>
      </c>
      <c r="F43" s="75"/>
      <c r="G43" s="96" t="s">
        <v>22</v>
      </c>
      <c r="H43" s="75"/>
      <c r="I43" s="96" t="s">
        <v>22</v>
      </c>
      <c r="J43" s="75"/>
      <c r="K43" s="70"/>
      <c r="L43" s="94"/>
    </row>
    <row r="44" spans="2:12" ht="6.75" customHeight="1" x14ac:dyDescent="0.25">
      <c r="B44" s="72"/>
      <c r="C44" s="73"/>
      <c r="D44" s="73"/>
      <c r="E44" s="73"/>
      <c r="F44" s="73"/>
      <c r="G44" s="73"/>
      <c r="H44" s="73"/>
      <c r="I44" s="73"/>
      <c r="J44" s="73"/>
      <c r="K44" s="73"/>
      <c r="L44" s="73"/>
    </row>
    <row r="45" spans="2:12" ht="15.75" customHeight="1" x14ac:dyDescent="0.25">
      <c r="B45" s="95" t="s">
        <v>29</v>
      </c>
      <c r="C45" s="79"/>
      <c r="D45" s="66"/>
      <c r="E45" s="67"/>
      <c r="F45" s="11"/>
      <c r="G45" s="12"/>
      <c r="H45" s="91"/>
      <c r="I45" s="67"/>
      <c r="J45" s="13" t="str">
        <f>IF(B45="","",IF(B6="OPAL",IF(OR(B45="Annuities *",B45="Privately Held Stock *",B45="Equity in Real Estate *",B45="Equity Proceeds - Concurrent Sale *"),"N/A - Not Eligible for OPAL",IF(OR(B45="Checking",B45="Savings",B45="Money Market",B45="CDs",B45="Life Insurance (Cash Surrender Value)"),100%,IF(OR(B45="Stocks",B45="Bonds",B45="Mutual Funds",B45="US Treasuries Maturity &lt;1 year"),80%,IF(OR(B45="401K",B45="IRA",B45="SEP",B45="KEOGH"),IF(OR(AND(C46="Select Account Holder",E46="Select Account Holder",G46="Select Account Holder",I46="Select Account Holder"),OR(AND(C46&lt;&gt;"Select Account Holder",C46&lt;&gt;J12,C46&lt;&gt;J13,C46&lt;&gt;J14,C46&lt;&gt;J15,C46&lt;&gt;"Non-Borrower"),AND(E46&lt;&gt;"Select Account Holder",E46&lt;&gt;J12,E46&lt;&gt;J13,E46&lt;&gt;J14,E46&lt;&gt;J15,E46&lt;&gt;"Non-Borrower"),AND(G46&lt;&gt;"Select Account Holder",G46&lt;&gt;J12,G46&lt;&gt;J13,G46&lt;&gt;J14,G46&lt;&gt;J15,G46&lt;&gt;"Non-Borrower"),AND(I46&lt;&gt;"Select Account Holder",I46&lt;&gt;J12,I46&lt;&gt;J13,I46&lt;&gt;J14,I46&lt;&gt;J15,I46&lt;&gt;"Non-Borrower")),OR(OR(AND(C46&lt;&gt;"Select Account Holder",C46=J12,F8="YES"),AND(C46&lt;&gt;"Select Account Holder",C46=J13,H8="YES"),AND(C46&lt;&gt;"Select Account Holder",C46=J14,J8="YES"),AND(C46&lt;&gt;"Select Account Holder",C46=J15,L8="YES")),OR(AND(E46&lt;&gt;"Select Account Holder",E46=J12,F8="YES"),AND(E46&lt;&gt;"Select Account Holder",E46=J13,H8="YES"),AND(E46&lt;&gt;"Select Account Holder",E46=J14,J8="YES"),AND(E46&lt;&gt;"Select Account Holder",E46=J15,L8="YES")),OR(AND(G46&lt;&gt;"Select Account Holder",G46=J12,F8="YES"),AND(G46&lt;&gt;"Select Account Holder",G46=J13,H8="YES"),AND(G46&lt;&gt;"Select Account Holder",G46=J14,J8="YES"),AND(G46&lt;&gt;"Select Account Holder",G46=J15,L8="YES")),OR(AND(I46&lt;&gt;"Select Account Holder",I46=J12,F8="YES"),AND(I46&lt;&gt;"Select Account Holder",I46=J13,H8="YES"),AND(I46&lt;&gt;"Select Account Holder",I46=J14,J8="YES"),AND(I46&lt;&gt;"Select Account Holder",I46=J15,L8="YES")))),60%,70%),IF(B45="Select Asset Type","",70%))))),IF(OR(B45="Checking",B45="Savings",B45="Money Market",B45="CDs",B45="Life Insurance (Cash Surrender Value)",B45="Equity Proceeds - Concurrent Sale *"),100%,IF(OR(B45="Annuities *",B45="Mutual Funds",B45="Stocks",B45="Bonds"),80%,IF(B45="Privately Held Stock *",75%,IF(B45="Equity in Real Estate *",60%,IF(B45="US Treasuries Maturity &lt;1 year",100%,IF(OR(B45="401K",B45="IRA",B45="SEP",B45="KEOGH"),IF(AND(C46="Select Account Holder",E46="Select Account Holder",G46="Select Account Holder",I46="Select Account Holder"),70%,IF(OR(AND(C46&lt;&gt;"Select Account Holder",C46&lt;&gt;J12,C46&lt;&gt;J13,C46&lt;&gt;J14,C46&lt;&gt;J15,C46&lt;&gt;"Non-Borrower"),AND(E46&lt;&gt;"Select Account Holder",E46&lt;&gt;J12,E46&lt;&gt;J13,E46&lt;&gt;J14,E46&lt;&gt;J15,E46&lt;&gt;"Non-Borrower"),AND(G46&lt;&gt;"Select Account Holder",G46&lt;&gt;J12,G46&lt;&gt;J13,G46&lt;&gt;J14,G46&lt;&gt;J15,G46&lt;&gt;"Non-Borrower"),AND(I46&lt;&gt;"Select Account Holder",I46&lt;&gt;J12,I46&lt;&gt;J13,I46&lt;&gt;J14,I46&lt;&gt;J15,I46&lt;&gt;"Non-Borrower")),70%,IF(OR(OR(AND(C46&lt;&gt;"Select Account Holder",C46=J12,F8="YES"),AND(C46&lt;&gt;"Select Account Holder",C46=J13,H8="YES"),AND(C46&lt;&gt;"Select Account Holder",C46=J14,J8="YES"),AND(C46&lt;&gt;"Select Account Holder",C46=J15,L8="YES")),OR(AND(E46&lt;&gt;"Select Account Holder",E46=J12,F8="YES"),AND(E46&lt;&gt;"Select Account Holder",E46=J13,H8="YES"),AND(E46&lt;&gt;"Select Account Holder",E46=J14,J8="YES"),AND(E46&lt;&gt;"Select Account Holder",E46=J15,L8="YES")),OR(AND(G46&lt;&gt;"Select Account Holder",G46=J12,F8="YES"),AND(G46&lt;&gt;"Select Account Holder",G46=J13,H8="YES"),AND(G46&lt;&gt;"Select Account Holder",G46=J14,J8="YES"),AND(G46&lt;&gt;"Select Account Holder",G46=J15,L8="YES")),OR(AND(I46&lt;&gt;"Select Account Holder",I46=J12,F8="YES"),AND(I46&lt;&gt;"Select Account Holder",I46=J13,H8="YES"),AND(I46&lt;&gt;"Select Account Holder",I46=J14,J8="YES"),AND(I46&lt;&gt;"Select Account Holder",I46=J15,L8="YES"))),100%,70%))),IF(B45="Select Asset Type","",70%)))))))))</f>
        <v/>
      </c>
      <c r="K45" s="92" t="str">
        <f>IF(C46="Non-Borrower","Cannot use Account with a Non-Borrower",IF(H45="","",IF(B45="Select Asset Type","",IF(J45="N/A","Not Eligible for OPAL",H45*J45))))</f>
        <v/>
      </c>
      <c r="L45" s="93"/>
    </row>
    <row r="46" spans="2:12" ht="15" customHeight="1" x14ac:dyDescent="0.25">
      <c r="B46" s="15" t="s">
        <v>24</v>
      </c>
      <c r="C46" s="109" t="s">
        <v>22</v>
      </c>
      <c r="D46" s="75"/>
      <c r="E46" s="109" t="s">
        <v>22</v>
      </c>
      <c r="F46" s="75"/>
      <c r="G46" s="109" t="s">
        <v>22</v>
      </c>
      <c r="H46" s="75"/>
      <c r="I46" s="109" t="s">
        <v>22</v>
      </c>
      <c r="J46" s="75"/>
      <c r="K46" s="70"/>
      <c r="L46" s="94"/>
    </row>
    <row r="47" spans="2:12" ht="6.75" customHeight="1" x14ac:dyDescent="0.25">
      <c r="B47" s="72"/>
      <c r="C47" s="73"/>
      <c r="D47" s="73"/>
      <c r="E47" s="73"/>
      <c r="F47" s="73"/>
      <c r="G47" s="73"/>
      <c r="H47" s="73"/>
      <c r="I47" s="73"/>
      <c r="J47" s="73"/>
      <c r="K47" s="73"/>
      <c r="L47" s="73"/>
    </row>
    <row r="48" spans="2:12" ht="15.75" customHeight="1" x14ac:dyDescent="0.25">
      <c r="B48" s="95" t="s">
        <v>29</v>
      </c>
      <c r="C48" s="79"/>
      <c r="D48" s="66"/>
      <c r="E48" s="67"/>
      <c r="F48" s="11"/>
      <c r="G48" s="12"/>
      <c r="H48" s="91"/>
      <c r="I48" s="67"/>
      <c r="J48" s="13" t="str">
        <f>IF(B48="","",IF(B6="OPAL",IF(OR(B48="Annuities *",B48="Privately Held Stock *",B48="Equity in Real Estate *",B48="Equity Proceeds - Concurrent Sale *"),"N/A - Not Eligible for OPAL",IF(OR(B48="Checking",B48="Savings",B48="Money Market",B48="CDs",B48="Life Insurance (Cash Surrender Value)"),100%,IF(OR(B48="Stocks",B48="Bonds",B48="Mutual Funds",B48="US Treasuries Maturity &lt;1 year"),80%,IF(OR(B48="401K",B48="IRA",B48="SEP",B48="KEOGH"),IF(OR(AND(C49="Select Account Holder",E49="Select Account Holder",G49="Select Account Holder",I49="Select Account Holder"),OR(AND(C49&lt;&gt;"Select Account Holder",C49&lt;&gt;J12,C49&lt;&gt;J13,C49&lt;&gt;J14,C49&lt;&gt;J15,C49&lt;&gt;"Non-Borrower"),AND(E49&lt;&gt;"Select Account Holder",E49&lt;&gt;J12,E49&lt;&gt;J13,E49&lt;&gt;J14,E49&lt;&gt;J15,E49&lt;&gt;"Non-Borrower"),AND(G49&lt;&gt;"Select Account Holder",G49&lt;&gt;J12,G49&lt;&gt;J13,G49&lt;&gt;J14,G49&lt;&gt;J15,G49&lt;&gt;"Non-Borrower"),AND(I49&lt;&gt;"Select Account Holder",I49&lt;&gt;J12,I49&lt;&gt;J13,I49&lt;&gt;J14,I49&lt;&gt;J15,I49&lt;&gt;"Non-Borrower")),OR(OR(AND(C49&lt;&gt;"Select Account Holder",C49=J12,F8="YES"),AND(C49&lt;&gt;"Select Account Holder",C49=J13,H8="YES"),AND(C49&lt;&gt;"Select Account Holder",C49=J14,J8="YES"),AND(C49&lt;&gt;"Select Account Holder",C49=J15,L8="YES")),OR(AND(E49&lt;&gt;"Select Account Holder",E49=J12,F8="YES"),AND(E49&lt;&gt;"Select Account Holder",E49=J13,H8="YES"),AND(E49&lt;&gt;"Select Account Holder",E49=J14,J8="YES"),AND(E49&lt;&gt;"Select Account Holder",E49=J15,L8="YES")),OR(AND(G49&lt;&gt;"Select Account Holder",G49=J12,F8="YES"),AND(G49&lt;&gt;"Select Account Holder",G49=J13,H8="YES"),AND(G49&lt;&gt;"Select Account Holder",G49=J14,J8="YES"),AND(G49&lt;&gt;"Select Account Holder",G49=J15,L8="YES")),OR(AND(I49&lt;&gt;"Select Account Holder",I49=J12,F8="YES"),AND(I49&lt;&gt;"Select Account Holder",I49=J13,H8="YES"),AND(I49&lt;&gt;"Select Account Holder",I49=J14,J8="YES"),AND(I49&lt;&gt;"Select Account Holder",I49=J15,L8="YES")))),60%,70%),IF(B48="Select Asset Type","",70%))))),IF(OR(B48="Checking",B48="Savings",B48="Money Market",B48="CDs",B48="Life Insurance (Cash Surrender Value)",B48="Equity Proceeds - Concurrent Sale *"),100%,IF(OR(B48="Annuities *",B48="Mutual Funds",B48="Stocks",B48="Bonds"),80%,IF(B48="Privately Held Stock *",75%,IF(B48="Equity in Real Estate *",60%,IF(B48="US Treasuries Maturity &lt;1 year",100%,IF(OR(B48="401K",B48="IRA",B48="SEP",B48="KEOGH"),IF(AND(C49="Select Account Holder",E49="Select Account Holder",G49="Select Account Holder",I49="Select Account Holder"),70%,IF(OR(AND(C49&lt;&gt;"Select Account Holder",C49&lt;&gt;J12,C49&lt;&gt;J13,C49&lt;&gt;J14,C49&lt;&gt;J15,C49&lt;&gt;"Non-Borrower"),AND(E49&lt;&gt;"Select Account Holder",E49&lt;&gt;J12,E49&lt;&gt;J13,E49&lt;&gt;J14,E49&lt;&gt;J15,E49&lt;&gt;"Non-Borrower"),AND(G49&lt;&gt;"Select Account Holder",G49&lt;&gt;J12,G49&lt;&gt;J13,G49&lt;&gt;J14,G49&lt;&gt;J15,G49&lt;&gt;"Non-Borrower"),AND(I49&lt;&gt;"Select Account Holder",I49&lt;&gt;J12,I49&lt;&gt;J13,I49&lt;&gt;J14,I49&lt;&gt;J15,I49&lt;&gt;"Non-Borrower")),70%,IF(OR(OR(AND(C49&lt;&gt;"Select Account Holder",C49=J12,F8="YES"),AND(C49&lt;&gt;"Select Account Holder",C49=J13,H8="YES"),AND(C49&lt;&gt;"Select Account Holder",C49=J14,J8="YES"),AND(C49&lt;&gt;"Select Account Holder",C49=J15,L8="YES")),OR(AND(E49&lt;&gt;"Select Account Holder",E49=J12,F8="YES"),AND(E49&lt;&gt;"Select Account Holder",E49=J13,H8="YES"),AND(E49&lt;&gt;"Select Account Holder",E49=J14,J8="YES"),AND(E49&lt;&gt;"Select Account Holder",E49=J15,L8="YES")),OR(AND(G49&lt;&gt;"Select Account Holder",G49=J12,F8="YES"),AND(G49&lt;&gt;"Select Account Holder",G49=J13,H8="YES"),AND(G49&lt;&gt;"Select Account Holder",G49=J14,J8="YES"),AND(G49&lt;&gt;"Select Account Holder",G49=J15,L8="YES")),OR(AND(I49&lt;&gt;"Select Account Holder",I49=J12,F8="YES"),AND(I49&lt;&gt;"Select Account Holder",I49=J13,H8="YES"),AND(I49&lt;&gt;"Select Account Holder",I49=J14,J8="YES"),AND(I49&lt;&gt;"Select Account Holder",I49=J15,L8="YES"))),100%,70%))),IF(B48="Select Asset Type","",70%)))))))))</f>
        <v/>
      </c>
      <c r="K48" s="92" t="str">
        <f>IF(C49="Non-Borrower","Cannot use Account with a Non-Borrower",IF(H48="","",IF(B48="Select Asset Type","",IF(J48="N/A","Not Eligible for OPAL",H48*J48))))</f>
        <v/>
      </c>
      <c r="L48" s="93"/>
    </row>
    <row r="49" spans="2:12" ht="15" customHeight="1" x14ac:dyDescent="0.25">
      <c r="B49" s="16" t="s">
        <v>24</v>
      </c>
      <c r="C49" s="96" t="s">
        <v>22</v>
      </c>
      <c r="D49" s="75"/>
      <c r="E49" s="96" t="s">
        <v>22</v>
      </c>
      <c r="F49" s="75"/>
      <c r="G49" s="96" t="s">
        <v>22</v>
      </c>
      <c r="H49" s="75"/>
      <c r="I49" s="96" t="s">
        <v>22</v>
      </c>
      <c r="J49" s="75"/>
      <c r="K49" s="70"/>
      <c r="L49" s="94"/>
    </row>
    <row r="50" spans="2:12" ht="6.75" customHeight="1" x14ac:dyDescent="0.25">
      <c r="B50" s="72"/>
      <c r="C50" s="73"/>
      <c r="D50" s="73"/>
      <c r="E50" s="73"/>
      <c r="F50" s="73"/>
      <c r="G50" s="73"/>
      <c r="H50" s="73"/>
      <c r="I50" s="73"/>
      <c r="J50" s="73"/>
      <c r="K50" s="73"/>
      <c r="L50" s="73"/>
    </row>
    <row r="51" spans="2:12" ht="15.75" hidden="1" customHeight="1" x14ac:dyDescent="0.25">
      <c r="B51" s="95" t="s">
        <v>29</v>
      </c>
      <c r="C51" s="79"/>
      <c r="D51" s="66"/>
      <c r="E51" s="67"/>
      <c r="F51" s="11"/>
      <c r="G51" s="12"/>
      <c r="H51" s="91"/>
      <c r="I51" s="67"/>
      <c r="J51" s="13" t="str">
        <f>IF(B51="","",IF(B6="OPAL",IF(OR(B51="Annuities *",B51="Privately Held Stock *",B51="Equity in Real Estate *",B51="Equity Proceeds - Concurrent Sale *"),"N/A - Not Eligible for OPAL",IF(OR(B51="Checking",B51="Savings",B51="Money Market",B51="CDs",B51="Life Insurance (Cash Surrender Value)"),100%,IF(OR(B51="Stocks",B51="Bonds",B51="Mutual Funds",B51="US Treasuries Maturity &lt;1 year"),80%,IF(OR(B51="401K",B51="IRA",B51="SEP",B51="KEOGH"),IF(OR(AND(C52="Select Account Holder",E52="Select Account Holder",G52="Select Account Holder",I52="Select Account Holder"),OR(AND(C52&lt;&gt;"Select Account Holder",C52&lt;&gt;J12,C52&lt;&gt;J13,C52&lt;&gt;J14,C52&lt;&gt;J15,C52&lt;&gt;"Non-Borrower"),AND(E52&lt;&gt;"Select Account Holder",E52&lt;&gt;J12,E52&lt;&gt;J13,E52&lt;&gt;J14,E52&lt;&gt;J15,E52&lt;&gt;"Non-Borrower"),AND(G52&lt;&gt;"Select Account Holder",G52&lt;&gt;J12,G52&lt;&gt;J13,G52&lt;&gt;J14,G52&lt;&gt;J15,G52&lt;&gt;"Non-Borrower"),AND(I52&lt;&gt;"Select Account Holder",I52&lt;&gt;J12,I52&lt;&gt;J13,I52&lt;&gt;J14,I52&lt;&gt;J15,I52&lt;&gt;"Non-Borrower")),OR(OR(AND(C52&lt;&gt;"Select Account Holder",C52=J12,F8="YES"),AND(C52&lt;&gt;"Select Account Holder",C52=J13,H8="YES"),AND(C52&lt;&gt;"Select Account Holder",C52=J14,J8="YES"),AND(C52&lt;&gt;"Select Account Holder",C52=J15,L8="YES")),OR(AND(E52&lt;&gt;"Select Account Holder",E52=J12,F8="YES"),AND(E52&lt;&gt;"Select Account Holder",E52=J13,H8="YES"),AND(E52&lt;&gt;"Select Account Holder",E52=J14,J8="YES"),AND(E52&lt;&gt;"Select Account Holder",E52=J15,L8="YES")),OR(AND(G52&lt;&gt;"Select Account Holder",G52=J12,F8="YES"),AND(G52&lt;&gt;"Select Account Holder",G52=J13,H8="YES"),AND(G52&lt;&gt;"Select Account Holder",G52=J14,J8="YES"),AND(G52&lt;&gt;"Select Account Holder",G52=J15,L8="YES")),OR(AND(I52&lt;&gt;"Select Account Holder",I52=J12,F8="YES"),AND(I52&lt;&gt;"Select Account Holder",I52=J13,H8="YES"),AND(I52&lt;&gt;"Select Account Holder",I52=J14,J8="YES"),AND(I52&lt;&gt;"Select Account Holder",I52=J15,L8="YES")))),60%,70%),IF(B51="Select Asset Type","",70%))))),IF(OR(B51="Checking",B51="Savings",B51="Money Market",B51="CDs",B51="Life Insurance (Cash Surrender Value)",B51="Equity Proceeds - Concurrent Sale *"),100%,IF(OR(B51="Annuities *",B51="Mutual Funds",B51="Stocks",B51="Bonds"),80%,IF(B51="Privately Held Stock *",75%,IF(B51="Equity in Real Estate *",60%,IF(B51="US Treasuries Maturity &lt;1 year",100%,IF(OR(B51="401K",B51="IRA",B51="SEP",B51="KEOGH"),IF(AND(C52="Select Account Holder",E52="Select Account Holder",G52="Select Account Holder",I52="Select Account Holder"),70%,IF(OR(AND(C52&lt;&gt;"Select Account Holder",C52&lt;&gt;J12,C52&lt;&gt;J13,C52&lt;&gt;J14,C52&lt;&gt;J15,C52&lt;&gt;"Non-Borrower"),AND(E52&lt;&gt;"Select Account Holder",E52&lt;&gt;J12,E52&lt;&gt;J13,E52&lt;&gt;J14,E52&lt;&gt;J15,E52&lt;&gt;"Non-Borrower"),AND(G52&lt;&gt;"Select Account Holder",G52&lt;&gt;J12,G52&lt;&gt;J13,G52&lt;&gt;J14,G52&lt;&gt;J15,G52&lt;&gt;"Non-Borrower"),AND(I52&lt;&gt;"Select Account Holder",I52&lt;&gt;J12,I52&lt;&gt;J13,I52&lt;&gt;J14,I52&lt;&gt;J15,I52&lt;&gt;"Non-Borrower")),70%,IF(OR(OR(AND(C52&lt;&gt;"Select Account Holder",C52=J12,F8="YES"),AND(C52&lt;&gt;"Select Account Holder",C52=J13,H8="YES"),AND(C52&lt;&gt;"Select Account Holder",C52=J14,J8="YES"),AND(C52&lt;&gt;"Select Account Holder",C52=J15,L8="YES")),OR(AND(E52&lt;&gt;"Select Account Holder",E52=J12,F8="YES"),AND(E52&lt;&gt;"Select Account Holder",E52=J13,H8="YES"),AND(E52&lt;&gt;"Select Account Holder",E52=J14,J8="YES"),AND(E52&lt;&gt;"Select Account Holder",E52=J15,L8="YES")),OR(AND(G52&lt;&gt;"Select Account Holder",G52=J12,F8="YES"),AND(G52&lt;&gt;"Select Account Holder",G52=J13,H8="YES"),AND(G52&lt;&gt;"Select Account Holder",G52=J14,J8="YES"),AND(G52&lt;&gt;"Select Account Holder",G52=J15,L8="YES")),OR(AND(I52&lt;&gt;"Select Account Holder",I52=J12,F8="YES"),AND(I52&lt;&gt;"Select Account Holder",I52=J13,H8="YES"),AND(I52&lt;&gt;"Select Account Holder",I52=J14,J8="YES"),AND(I52&lt;&gt;"Select Account Holder",I52=J15,L8="YES"))),100%,70%))),IF(B51="Select Asset Type","",70%)))))))))</f>
        <v/>
      </c>
      <c r="K51" s="92" t="str">
        <f>IF(C52="Non-Borrower","Cannot use Account with a Non-Borrower",IF(H51="","",IF(B51="Select Asset Type","",IF(J51="N/A","Not Eligible for OPAL",H51*J51))))</f>
        <v/>
      </c>
      <c r="L51" s="93"/>
    </row>
    <row r="52" spans="2:12" ht="15" hidden="1" customHeight="1" x14ac:dyDescent="0.25">
      <c r="B52" s="15" t="s">
        <v>24</v>
      </c>
      <c r="C52" s="109" t="s">
        <v>22</v>
      </c>
      <c r="D52" s="75"/>
      <c r="E52" s="109" t="s">
        <v>22</v>
      </c>
      <c r="F52" s="75"/>
      <c r="G52" s="109" t="s">
        <v>22</v>
      </c>
      <c r="H52" s="75"/>
      <c r="I52" s="109" t="s">
        <v>22</v>
      </c>
      <c r="J52" s="75"/>
      <c r="K52" s="70"/>
      <c r="L52" s="94"/>
    </row>
    <row r="53" spans="2:12" ht="6.75" hidden="1" customHeight="1" x14ac:dyDescent="0.25">
      <c r="B53" s="72"/>
      <c r="C53" s="73"/>
      <c r="D53" s="73"/>
      <c r="E53" s="73"/>
      <c r="F53" s="73"/>
      <c r="G53" s="73"/>
      <c r="H53" s="73"/>
      <c r="I53" s="73"/>
      <c r="J53" s="73"/>
      <c r="K53" s="73"/>
      <c r="L53" s="73"/>
    </row>
    <row r="54" spans="2:12" ht="15.75" hidden="1" customHeight="1" x14ac:dyDescent="0.25">
      <c r="B54" s="95" t="s">
        <v>29</v>
      </c>
      <c r="C54" s="79"/>
      <c r="D54" s="66"/>
      <c r="E54" s="67"/>
      <c r="F54" s="11"/>
      <c r="G54" s="12"/>
      <c r="H54" s="91"/>
      <c r="I54" s="67"/>
      <c r="J54" s="13" t="str">
        <f>IF(B54="","",IF(B6="OPAL",IF(OR(B54="Annuities *",B54="Privately Held Stock *",B54="Equity in Real Estate *",B54="Equity Proceeds - Concurrent Sale *"),"N/A - Not Eligible for OPAL",IF(OR(B54="Checking",B54="Savings",B54="Money Market",B54="CDs",B54="Life Insurance (Cash Surrender Value)"),100%,IF(OR(B54="Stocks",B54="Bonds",B54="Mutual Funds",B54="US Treasuries Maturity &lt;1 year"),80%,IF(OR(B54="401K",B54="IRA",B54="SEP",B54="KEOGH"),IF(OR(AND(C55="Select Account Holder",E55="Select Account Holder",G55="Select Account Holder",I55="Select Account Holder"),OR(AND(C55&lt;&gt;"Select Account Holder",C55&lt;&gt;J12,C55&lt;&gt;J13,C55&lt;&gt;J14,C55&lt;&gt;J15,C55&lt;&gt;"Non-Borrower"),AND(E55&lt;&gt;"Select Account Holder",E55&lt;&gt;J12,E55&lt;&gt;J13,E55&lt;&gt;J14,E55&lt;&gt;J15,E55&lt;&gt;"Non-Borrower"),AND(G55&lt;&gt;"Select Account Holder",G55&lt;&gt;J12,G55&lt;&gt;J13,G55&lt;&gt;J14,G55&lt;&gt;J15,G55&lt;&gt;"Non-Borrower"),AND(I55&lt;&gt;"Select Account Holder",I55&lt;&gt;J12,I55&lt;&gt;J13,I55&lt;&gt;J14,I55&lt;&gt;J15,I55&lt;&gt;"Non-Borrower")),OR(OR(AND(C55&lt;&gt;"Select Account Holder",C55=J12,F8="YES"),AND(C55&lt;&gt;"Select Account Holder",C55=J13,H8="YES"),AND(C55&lt;&gt;"Select Account Holder",C55=J14,J8="YES"),AND(C55&lt;&gt;"Select Account Holder",C55=J15,L8="YES")),OR(AND(E55&lt;&gt;"Select Account Holder",E55=J12,F8="YES"),AND(E55&lt;&gt;"Select Account Holder",E55=J13,H8="YES"),AND(E55&lt;&gt;"Select Account Holder",E55=J14,J8="YES"),AND(E55&lt;&gt;"Select Account Holder",E55=J15,L8="YES")),OR(AND(G55&lt;&gt;"Select Account Holder",G55=J12,F8="YES"),AND(G55&lt;&gt;"Select Account Holder",G55=J13,H8="YES"),AND(G55&lt;&gt;"Select Account Holder",G55=J14,J8="YES"),AND(G55&lt;&gt;"Select Account Holder",G55=J15,L8="YES")),OR(AND(I55&lt;&gt;"Select Account Holder",I55=J12,F8="YES"),AND(I55&lt;&gt;"Select Account Holder",I55=J13,H8="YES"),AND(I55&lt;&gt;"Select Account Holder",I55=J14,J8="YES"),AND(I55&lt;&gt;"Select Account Holder",I55=J15,L8="YES")))),60%,70%),IF(B54="Select Asset Type","",70%))))),IF(OR(B54="Checking",B54="Savings",B54="Money Market",B54="CDs",B54="Life Insurance (Cash Surrender Value)",B54="Equity Proceeds - Concurrent Sale *"),100%,IF(OR(B54="Annuities *",B54="Mutual Funds",B54="Stocks",B54="Bonds"),80%,IF(B54="Privately Held Stock *",75%,IF(B54="Equity in Real Estate *",60%,IF(B54="US Treasuries Maturity &lt;1 year",100%,IF(OR(B54="401K",B54="IRA",B54="SEP",B54="KEOGH"),IF(AND(C55="Select Account Holder",E55="Select Account Holder",G55="Select Account Holder",I55="Select Account Holder"),70%,IF(OR(AND(C55&lt;&gt;"Select Account Holder",C55&lt;&gt;J12,C55&lt;&gt;J13,C55&lt;&gt;J14,C55&lt;&gt;J15,C55&lt;&gt;"Non-Borrower"),AND(E55&lt;&gt;"Select Account Holder",E55&lt;&gt;J12,E55&lt;&gt;J13,E55&lt;&gt;J14,E55&lt;&gt;J15,E55&lt;&gt;"Non-Borrower"),AND(G55&lt;&gt;"Select Account Holder",G55&lt;&gt;J12,G55&lt;&gt;J13,G55&lt;&gt;J14,G55&lt;&gt;J15,G55&lt;&gt;"Non-Borrower"),AND(I55&lt;&gt;"Select Account Holder",I55&lt;&gt;J12,I55&lt;&gt;J13,I55&lt;&gt;J14,I55&lt;&gt;J15,I55&lt;&gt;"Non-Borrower")),70%,IF(OR(OR(AND(C55&lt;&gt;"Select Account Holder",C55=J12,F8="YES"),AND(C55&lt;&gt;"Select Account Holder",C55=J13,H8="YES"),AND(C55&lt;&gt;"Select Account Holder",C55=J14,J8="YES"),AND(C55&lt;&gt;"Select Account Holder",C55=J15,L8="YES")),OR(AND(E55&lt;&gt;"Select Account Holder",E55=J12,F8="YES"),AND(E55&lt;&gt;"Select Account Holder",E55=J13,H8="YES"),AND(E55&lt;&gt;"Select Account Holder",E55=J14,J8="YES"),AND(E55&lt;&gt;"Select Account Holder",E55=J15,L8="YES")),OR(AND(G55&lt;&gt;"Select Account Holder",G55=J12,F8="YES"),AND(G55&lt;&gt;"Select Account Holder",G55=J13,H8="YES"),AND(G55&lt;&gt;"Select Account Holder",G55=J14,J8="YES"),AND(G55&lt;&gt;"Select Account Holder",G55=J15,L8="YES")),OR(AND(I55&lt;&gt;"Select Account Holder",I55=J12,F8="YES"),AND(I55&lt;&gt;"Select Account Holder",I55=J13,H8="YES"),AND(I55&lt;&gt;"Select Account Holder",I55=J14,J8="YES"),AND(I55&lt;&gt;"Select Account Holder",I55=J15,L8="YES"))),100%,70%))),IF(B54="Select Asset Type","",70%)))))))))</f>
        <v/>
      </c>
      <c r="K54" s="92" t="str">
        <f>IF(C55="Non-Borrower","Cannot use Account with a Non-Borrower",IF(H54="","",IF(B54="Select Asset Type","",IF(J54="N/A","Not Eligible for OPAL",H54*J54))))</f>
        <v/>
      </c>
      <c r="L54" s="93"/>
    </row>
    <row r="55" spans="2:12" ht="15" hidden="1" customHeight="1" x14ac:dyDescent="0.25">
      <c r="B55" s="16" t="s">
        <v>24</v>
      </c>
      <c r="C55" s="96" t="s">
        <v>22</v>
      </c>
      <c r="D55" s="75"/>
      <c r="E55" s="96" t="s">
        <v>22</v>
      </c>
      <c r="F55" s="75"/>
      <c r="G55" s="96" t="s">
        <v>22</v>
      </c>
      <c r="H55" s="75"/>
      <c r="I55" s="96" t="s">
        <v>22</v>
      </c>
      <c r="J55" s="75"/>
      <c r="K55" s="70"/>
      <c r="L55" s="94"/>
    </row>
    <row r="56" spans="2:12" ht="6.75" hidden="1" customHeight="1" x14ac:dyDescent="0.25">
      <c r="B56" s="72"/>
      <c r="C56" s="73"/>
      <c r="D56" s="73"/>
      <c r="E56" s="73"/>
      <c r="F56" s="73"/>
      <c r="G56" s="73"/>
      <c r="H56" s="73"/>
      <c r="I56" s="73"/>
      <c r="J56" s="73"/>
      <c r="K56" s="73"/>
      <c r="L56" s="73"/>
    </row>
    <row r="57" spans="2:12" ht="15.75" hidden="1" customHeight="1" x14ac:dyDescent="0.25">
      <c r="B57" s="95" t="s">
        <v>29</v>
      </c>
      <c r="C57" s="79"/>
      <c r="D57" s="66"/>
      <c r="E57" s="67"/>
      <c r="F57" s="11"/>
      <c r="G57" s="12"/>
      <c r="H57" s="91"/>
      <c r="I57" s="67"/>
      <c r="J57" s="13" t="str">
        <f>IF(B57="","",IF(B6="OPAL",IF(OR(B57="Annuities *",B57="Privately Held Stock *",B57="Equity in Real Estate *",B57="Equity Proceeds - Concurrent Sale *"),"N/A - Not Eligible for OPAL",IF(OR(B57="Checking",B57="Savings",B57="Money Market",B57="CDs",B57="Life Insurance (Cash Surrender Value)"),100%,IF(OR(B57="Stocks",B57="Bonds",B57="Mutual Funds",B57="US Treasuries Maturity &lt;1 year"),80%,IF(OR(B57="401K",B57="IRA",B57="SEP",B57="KEOGH"),IF(OR(AND(C58="Select Account Holder",E58="Select Account Holder",G58="Select Account Holder",I58="Select Account Holder"),OR(AND(C58&lt;&gt;"Select Account Holder",C58&lt;&gt;J12,C58&lt;&gt;J13,C58&lt;&gt;J14,C58&lt;&gt;J15,C58&lt;&gt;"Non-Borrower"),AND(E58&lt;&gt;"Select Account Holder",E58&lt;&gt;J12,E58&lt;&gt;J13,E58&lt;&gt;J14,E58&lt;&gt;J15,E58&lt;&gt;"Non-Borrower"),AND(G58&lt;&gt;"Select Account Holder",G58&lt;&gt;J12,G58&lt;&gt;J13,G58&lt;&gt;J14,G58&lt;&gt;J15,G58&lt;&gt;"Non-Borrower"),AND(I58&lt;&gt;"Select Account Holder",I58&lt;&gt;J12,I58&lt;&gt;J13,I58&lt;&gt;J14,I58&lt;&gt;J15,I58&lt;&gt;"Non-Borrower")),OR(OR(AND(C58&lt;&gt;"Select Account Holder",C58=J12,F8="YES"),AND(C58&lt;&gt;"Select Account Holder",C58=J13,H8="YES"),AND(C58&lt;&gt;"Select Account Holder",C58=J14,J8="YES"),AND(C58&lt;&gt;"Select Account Holder",C58=J15,L8="YES")),OR(AND(E58&lt;&gt;"Select Account Holder",E58=J12,F8="YES"),AND(E58&lt;&gt;"Select Account Holder",E58=J13,H8="YES"),AND(E58&lt;&gt;"Select Account Holder",E58=J14,J8="YES"),AND(E58&lt;&gt;"Select Account Holder",E58=J15,L8="YES")),OR(AND(G58&lt;&gt;"Select Account Holder",G58=J12,F8="YES"),AND(G58&lt;&gt;"Select Account Holder",G58=J13,H8="YES"),AND(G58&lt;&gt;"Select Account Holder",G58=J14,J8="YES"),AND(G58&lt;&gt;"Select Account Holder",G58=J15,L8="YES")),OR(AND(I58&lt;&gt;"Select Account Holder",I58=J12,F8="YES"),AND(I58&lt;&gt;"Select Account Holder",I58=J13,H8="YES"),AND(I58&lt;&gt;"Select Account Holder",I58=J14,J8="YES"),AND(I58&lt;&gt;"Select Account Holder",I58=J15,L8="YES")))),60%,70%),IF(B57="Select Asset Type","",70%))))),IF(OR(B57="Checking",B57="Savings",B57="Money Market",B57="CDs",B57="Life Insurance (Cash Surrender Value)",B57="Equity Proceeds - Concurrent Sale *"),100%,IF(OR(B57="Annuities *",B57="Mutual Funds",B57="Stocks",B57="Bonds"),80%,IF(B57="Privately Held Stock *",75%,IF(B57="Equity in Real Estate *",60%,IF(B57="US Treasuries Maturity &lt;1 year",100%,IF(OR(B57="401K",B57="IRA",B57="SEP",B57="KEOGH"),IF(AND(C58="Select Account Holder",E58="Select Account Holder",G58="Select Account Holder",I58="Select Account Holder"),70%,IF(OR(AND(C58&lt;&gt;"Select Account Holder",C58&lt;&gt;J12,C58&lt;&gt;J13,C58&lt;&gt;J14,C58&lt;&gt;J15,C58&lt;&gt;"Non-Borrower"),AND(E58&lt;&gt;"Select Account Holder",E58&lt;&gt;J12,E58&lt;&gt;J13,E58&lt;&gt;J14,E58&lt;&gt;J15,E58&lt;&gt;"Non-Borrower"),AND(G58&lt;&gt;"Select Account Holder",G58&lt;&gt;J12,G58&lt;&gt;J13,G58&lt;&gt;J14,G58&lt;&gt;J15,G58&lt;&gt;"Non-Borrower"),AND(I58&lt;&gt;"Select Account Holder",I58&lt;&gt;J12,I58&lt;&gt;J13,I58&lt;&gt;J14,I58&lt;&gt;J15,I58&lt;&gt;"Non-Borrower")),70%,IF(OR(OR(AND(C58&lt;&gt;"Select Account Holder",C58=J12,F8="YES"),AND(C58&lt;&gt;"Select Account Holder",C58=J13,H8="YES"),AND(C58&lt;&gt;"Select Account Holder",C58=J14,J8="YES"),AND(C58&lt;&gt;"Select Account Holder",C58=J15,L8="YES")),OR(AND(E58&lt;&gt;"Select Account Holder",E58=J12,F8="YES"),AND(E58&lt;&gt;"Select Account Holder",E58=J13,H8="YES"),AND(E58&lt;&gt;"Select Account Holder",E58=J14,J8="YES"),AND(E58&lt;&gt;"Select Account Holder",E58=J15,L8="YES")),OR(AND(G58&lt;&gt;"Select Account Holder",G58=J12,F8="YES"),AND(G58&lt;&gt;"Select Account Holder",G58=J13,H8="YES"),AND(G58&lt;&gt;"Select Account Holder",G58=J14,J8="YES"),AND(G58&lt;&gt;"Select Account Holder",G58=J15,L8="YES")),OR(AND(I58&lt;&gt;"Select Account Holder",I58=J12,F8="YES"),AND(I58&lt;&gt;"Select Account Holder",I58=J13,H8="YES"),AND(I58&lt;&gt;"Select Account Holder",I58=J14,J8="YES"),AND(I58&lt;&gt;"Select Account Holder",I58=J15,L8="YES"))),100%,70%))),IF(B57="Select Asset Type","",70%)))))))))</f>
        <v/>
      </c>
      <c r="K57" s="92" t="str">
        <f>IF(C58="Non-Borrower","Cannot use Account with a Non-Borrower",IF(H57="","",IF(B57="Select Asset Type","",IF(J57="N/A","Not Eligible for OPAL",H57*J57))))</f>
        <v/>
      </c>
      <c r="L57" s="93"/>
    </row>
    <row r="58" spans="2:12" ht="15" hidden="1" customHeight="1" x14ac:dyDescent="0.25">
      <c r="B58" s="15" t="s">
        <v>24</v>
      </c>
      <c r="C58" s="109" t="s">
        <v>22</v>
      </c>
      <c r="D58" s="75"/>
      <c r="E58" s="109" t="s">
        <v>22</v>
      </c>
      <c r="F58" s="75"/>
      <c r="G58" s="109" t="s">
        <v>22</v>
      </c>
      <c r="H58" s="75"/>
      <c r="I58" s="109" t="s">
        <v>22</v>
      </c>
      <c r="J58" s="75"/>
      <c r="K58" s="70"/>
      <c r="L58" s="94"/>
    </row>
    <row r="59" spans="2:12" ht="6.75" hidden="1" customHeight="1" x14ac:dyDescent="0.25">
      <c r="B59" s="72"/>
      <c r="C59" s="73"/>
      <c r="D59" s="73"/>
      <c r="E59" s="73"/>
      <c r="F59" s="73"/>
      <c r="G59" s="73"/>
      <c r="H59" s="73"/>
      <c r="I59" s="73"/>
      <c r="J59" s="73"/>
      <c r="K59" s="73"/>
      <c r="L59" s="73"/>
    </row>
    <row r="60" spans="2:12" ht="15.75" hidden="1" customHeight="1" x14ac:dyDescent="0.25">
      <c r="B60" s="95" t="s">
        <v>29</v>
      </c>
      <c r="C60" s="79"/>
      <c r="D60" s="66"/>
      <c r="E60" s="67"/>
      <c r="F60" s="11"/>
      <c r="G60" s="12"/>
      <c r="H60" s="91"/>
      <c r="I60" s="67"/>
      <c r="J60" s="13" t="str">
        <f>IF(B60="","",IF(B6="OPAL",IF(OR(B60="Annuities *",B60="Privately Held Stock *",B60="Equity in Real Estate *",B60="Equity Proceeds - Concurrent Sale *"),"N/A - Not Eligible for OPAL",IF(OR(B60="Checking",B60="Savings",B60="Money Market",B60="CDs",B60="Life Insurance (Cash Surrender Value)"),100%,IF(OR(B60="Stocks",B60="Bonds",B60="Mutual Funds",B60="US Treasuries Maturity &lt;1 year"),80%,IF(OR(B60="401K",B60="IRA",B60="SEP",B60="KEOGH"),IF(OR(AND(C61="Select Account Holder",E61="Select Account Holder",G61="Select Account Holder",I61="Select Account Holder"),OR(AND(C61&lt;&gt;"Select Account Holder",C61&lt;&gt;J12,C61&lt;&gt;J13,C61&lt;&gt;J14,C61&lt;&gt;J15,C61&lt;&gt;"Non-Borrower"),AND(E61&lt;&gt;"Select Account Holder",E61&lt;&gt;J12,E61&lt;&gt;J13,E61&lt;&gt;J14,E61&lt;&gt;J15,E61&lt;&gt;"Non-Borrower"),AND(G61&lt;&gt;"Select Account Holder",G61&lt;&gt;J12,G61&lt;&gt;J13,G61&lt;&gt;J14,G61&lt;&gt;J15,G61&lt;&gt;"Non-Borrower"),AND(I61&lt;&gt;"Select Account Holder",I61&lt;&gt;J12,I61&lt;&gt;J13,I61&lt;&gt;J14,I61&lt;&gt;J15,I61&lt;&gt;"Non-Borrower")),OR(OR(AND(C61&lt;&gt;"Select Account Holder",C61=J12,F8="YES"),AND(C61&lt;&gt;"Select Account Holder",C61=J13,H8="YES"),AND(C61&lt;&gt;"Select Account Holder",C61=J14,J8="YES"),AND(C61&lt;&gt;"Select Account Holder",C61=J15,L8="YES")),OR(AND(E61&lt;&gt;"Select Account Holder",E61=J12,F8="YES"),AND(E61&lt;&gt;"Select Account Holder",E61=J13,H8="YES"),AND(E61&lt;&gt;"Select Account Holder",E61=J14,J8="YES"),AND(E61&lt;&gt;"Select Account Holder",E61=J15,L8="YES")),OR(AND(G61&lt;&gt;"Select Account Holder",G61=J12,F8="YES"),AND(G61&lt;&gt;"Select Account Holder",G61=J13,H8="YES"),AND(G61&lt;&gt;"Select Account Holder",G61=J14,J8="YES"),AND(G61&lt;&gt;"Select Account Holder",G61=J15,L8="YES")),OR(AND(I61&lt;&gt;"Select Account Holder",I61=J12,F8="YES"),AND(I61&lt;&gt;"Select Account Holder",I61=J13,H8="YES"),AND(I61&lt;&gt;"Select Account Holder",I61=J14,J8="YES"),AND(I61&lt;&gt;"Select Account Holder",I61=J15,L8="YES")))),60%,70%),IF(B60="Select Asset Type","",70%))))),IF(OR(B60="Checking",B60="Savings",B60="Money Market",B60="CDs",B60="Life Insurance (Cash Surrender Value)",B60="Equity Proceeds - Concurrent Sale *"),100%,IF(OR(B60="Annuities *",B60="Mutual Funds",B60="Stocks",B60="Bonds"),80%,IF(B60="Privately Held Stock *",75%,IF(B60="Equity in Real Estate *",60%,IF(B60="US Treasuries Maturity &lt;1 year",100%,IF(OR(B60="401K",B60="IRA",B60="SEP",B60="KEOGH"),IF(AND(C61="Select Account Holder",E61="Select Account Holder",G61="Select Account Holder",I61="Select Account Holder"),70%,IF(OR(AND(C61&lt;&gt;"Select Account Holder",C61&lt;&gt;J12,C61&lt;&gt;J13,C61&lt;&gt;J14,C61&lt;&gt;J15,C61&lt;&gt;"Non-Borrower"),AND(E61&lt;&gt;"Select Account Holder",E61&lt;&gt;J12,E61&lt;&gt;J13,E61&lt;&gt;J14,E61&lt;&gt;J15,E61&lt;&gt;"Non-Borrower"),AND(G61&lt;&gt;"Select Account Holder",G61&lt;&gt;J12,G61&lt;&gt;J13,G61&lt;&gt;J14,G61&lt;&gt;J15,G61&lt;&gt;"Non-Borrower"),AND(I61&lt;&gt;"Select Account Holder",I61&lt;&gt;J12,I61&lt;&gt;J13,I61&lt;&gt;J14,I61&lt;&gt;J15,I61&lt;&gt;"Non-Borrower")),70%,IF(OR(OR(AND(C61&lt;&gt;"Select Account Holder",C61=J12,F8="YES"),AND(C61&lt;&gt;"Select Account Holder",C61=J13,H8="YES"),AND(C61&lt;&gt;"Select Account Holder",C61=J14,J8="YES"),AND(C61&lt;&gt;"Select Account Holder",C61=J15,L8="YES")),OR(AND(E61&lt;&gt;"Select Account Holder",E61=J12,F8="YES"),AND(E61&lt;&gt;"Select Account Holder",E61=J13,H8="YES"),AND(E61&lt;&gt;"Select Account Holder",E61=J14,J8="YES"),AND(E61&lt;&gt;"Select Account Holder",E61=J15,L8="YES")),OR(AND(G61&lt;&gt;"Select Account Holder",G61=J12,F8="YES"),AND(G61&lt;&gt;"Select Account Holder",G61=J13,H8="YES"),AND(G61&lt;&gt;"Select Account Holder",G61=J14,J8="YES"),AND(G61&lt;&gt;"Select Account Holder",G61=J15,L8="YES")),OR(AND(I61&lt;&gt;"Select Account Holder",I61=J12,F8="YES"),AND(I61&lt;&gt;"Select Account Holder",I61=J13,H8="YES"),AND(I61&lt;&gt;"Select Account Holder",I61=J14,J8="YES"),AND(I61&lt;&gt;"Select Account Holder",I61=J15,L8="YES"))),100%,70%))),IF(B60="Select Asset Type","",70%)))))))))</f>
        <v/>
      </c>
      <c r="K60" s="92" t="str">
        <f>IF(C61="Non-Borrower","Cannot use Account with a Non-Borrower",IF(H60="","",IF(B60="Select Asset Type","",IF(J60="N/A","Not Eligible for OPAL",H60*J60))))</f>
        <v/>
      </c>
      <c r="L60" s="93"/>
    </row>
    <row r="61" spans="2:12" ht="15" hidden="1" customHeight="1" x14ac:dyDescent="0.25">
      <c r="B61" s="16" t="s">
        <v>24</v>
      </c>
      <c r="C61" s="96" t="s">
        <v>22</v>
      </c>
      <c r="D61" s="75"/>
      <c r="E61" s="96" t="s">
        <v>22</v>
      </c>
      <c r="F61" s="75"/>
      <c r="G61" s="96" t="s">
        <v>22</v>
      </c>
      <c r="H61" s="75"/>
      <c r="I61" s="96" t="s">
        <v>22</v>
      </c>
      <c r="J61" s="75"/>
      <c r="K61" s="70"/>
      <c r="L61" s="94"/>
    </row>
    <row r="62" spans="2:12" ht="6.75" hidden="1" customHeight="1" x14ac:dyDescent="0.25">
      <c r="B62" s="72"/>
      <c r="C62" s="73"/>
      <c r="D62" s="73"/>
      <c r="E62" s="73"/>
      <c r="F62" s="73"/>
      <c r="G62" s="73"/>
      <c r="H62" s="73"/>
      <c r="I62" s="73"/>
      <c r="J62" s="73"/>
      <c r="K62" s="73"/>
      <c r="L62" s="73"/>
    </row>
    <row r="63" spans="2:12" ht="15.75" hidden="1" customHeight="1" x14ac:dyDescent="0.25">
      <c r="B63" s="95" t="s">
        <v>29</v>
      </c>
      <c r="C63" s="79"/>
      <c r="D63" s="66"/>
      <c r="E63" s="67"/>
      <c r="F63" s="11"/>
      <c r="G63" s="12"/>
      <c r="H63" s="91"/>
      <c r="I63" s="67"/>
      <c r="J63" s="13" t="str">
        <f>IF(B63="","",IF(B6="OPAL",IF(OR(B63="Annuities *",B63="Privately Held Stock *",B63="Equity in Real Estate *",B63="Equity Proceeds - Concurrent Sale *"),"N/A - Not Eligible for OPAL",IF(OR(B63="Checking",B63="Savings",B63="Money Market",B63="CDs",B63="Life Insurance (Cash Surrender Value)"),100%,IF(OR(B63="Stocks",B63="Bonds",B63="Mutual Funds",B63="US Treasuries Maturity &lt;1 year"),80%,IF(OR(B63="401K",B63="IRA",B63="SEP",B63="KEOGH"),IF(OR(AND(C64="Select Account Holder",E64="Select Account Holder",G64="Select Account Holder",I64="Select Account Holder"),OR(AND(C64&lt;&gt;"Select Account Holder",C64&lt;&gt;J12,C64&lt;&gt;J13,C64&lt;&gt;J14,C64&lt;&gt;J15,C64&lt;&gt;"Non-Borrower"),AND(E64&lt;&gt;"Select Account Holder",E64&lt;&gt;J12,E64&lt;&gt;J13,E64&lt;&gt;J14,E64&lt;&gt;J15,E64&lt;&gt;"Non-Borrower"),AND(G64&lt;&gt;"Select Account Holder",G64&lt;&gt;J12,G64&lt;&gt;J13,G64&lt;&gt;J14,G64&lt;&gt;J15,G64&lt;&gt;"Non-Borrower"),AND(I64&lt;&gt;"Select Account Holder",I64&lt;&gt;J12,I64&lt;&gt;J13,I64&lt;&gt;J14,I64&lt;&gt;J15,I64&lt;&gt;"Non-Borrower")),OR(OR(AND(C64&lt;&gt;"Select Account Holder",C64=J12,F8="YES"),AND(C64&lt;&gt;"Select Account Holder",C64=J13,H8="YES"),AND(C64&lt;&gt;"Select Account Holder",C64=J14,J8="YES"),AND(C64&lt;&gt;"Select Account Holder",C64=J15,L8="YES")),OR(AND(E64&lt;&gt;"Select Account Holder",E64=J12,F8="YES"),AND(E64&lt;&gt;"Select Account Holder",E64=J13,H8="YES"),AND(E64&lt;&gt;"Select Account Holder",E64=J14,J8="YES"),AND(E64&lt;&gt;"Select Account Holder",E64=J15,L8="YES")),OR(AND(G64&lt;&gt;"Select Account Holder",G64=J12,F8="YES"),AND(G64&lt;&gt;"Select Account Holder",G64=J13,H8="YES"),AND(G64&lt;&gt;"Select Account Holder",G64=J14,J8="YES"),AND(G64&lt;&gt;"Select Account Holder",G64=J15,L8="YES")),OR(AND(I64&lt;&gt;"Select Account Holder",I64=J12,F8="YES"),AND(I64&lt;&gt;"Select Account Holder",I64=J13,H8="YES"),AND(I64&lt;&gt;"Select Account Holder",I64=J14,J8="YES"),AND(I64&lt;&gt;"Select Account Holder",I64=J15,L8="YES")))),60%,70%),IF(B63="Select Asset Type","",70%))))),IF(OR(B63="Checking",B63="Savings",B63="Money Market",B63="CDs",B63="Life Insurance (Cash Surrender Value)",B63="Equity Proceeds - Concurrent Sale *"),100%,IF(OR(B63="Annuities *",B63="Mutual Funds",B63="Stocks",B63="Bonds"),80%,IF(B63="Privately Held Stock *",75%,IF(B63="Equity in Real Estate *",60%,IF(B63="US Treasuries Maturity &lt;1 year",100%,IF(OR(B63="401K",B63="IRA",B63="SEP",B63="KEOGH"),IF(AND(C64="Select Account Holder",E64="Select Account Holder",G64="Select Account Holder",I64="Select Account Holder"),70%,IF(OR(AND(C64&lt;&gt;"Select Account Holder",C64&lt;&gt;J12,C64&lt;&gt;J13,C64&lt;&gt;J14,C64&lt;&gt;J15,C64&lt;&gt;"Non-Borrower"),AND(E64&lt;&gt;"Select Account Holder",E64&lt;&gt;J12,E64&lt;&gt;J13,E64&lt;&gt;J14,E64&lt;&gt;J15,E64&lt;&gt;"Non-Borrower"),AND(G64&lt;&gt;"Select Account Holder",G64&lt;&gt;J12,G64&lt;&gt;J13,G64&lt;&gt;J14,G64&lt;&gt;J15,G64&lt;&gt;"Non-Borrower"),AND(I64&lt;&gt;"Select Account Holder",I64&lt;&gt;J12,I64&lt;&gt;J13,I64&lt;&gt;J14,I64&lt;&gt;J15,I64&lt;&gt;"Non-Borrower")),70%,IF(OR(OR(AND(C64&lt;&gt;"Select Account Holder",C64=J12,F8="YES"),AND(C64&lt;&gt;"Select Account Holder",C64=J13,H8="YES"),AND(C64&lt;&gt;"Select Account Holder",C64=J14,J8="YES"),AND(C64&lt;&gt;"Select Account Holder",C64=J15,L8="YES")),OR(AND(E64&lt;&gt;"Select Account Holder",E64=J12,F8="YES"),AND(E64&lt;&gt;"Select Account Holder",E64=J13,H8="YES"),AND(E64&lt;&gt;"Select Account Holder",E64=J14,J8="YES"),AND(E64&lt;&gt;"Select Account Holder",E64=J15,L8="YES")),OR(AND(G64&lt;&gt;"Select Account Holder",G64=J12,F8="YES"),AND(G64&lt;&gt;"Select Account Holder",G64=J13,H8="YES"),AND(G64&lt;&gt;"Select Account Holder",G64=J14,J8="YES"),AND(G64&lt;&gt;"Select Account Holder",G64=J15,L8="YES")),OR(AND(I64&lt;&gt;"Select Account Holder",I64=J12,F8="YES"),AND(I64&lt;&gt;"Select Account Holder",I64=J13,H8="YES"),AND(I64&lt;&gt;"Select Account Holder",I64=J14,J8="YES"),AND(I64&lt;&gt;"Select Account Holder",I64=J15,L8="YES"))),100%,70%))),IF(B63="Select Asset Type","",70%)))))))))</f>
        <v/>
      </c>
      <c r="K63" s="92" t="str">
        <f>IF(C64="Non-Borrower","Cannot use Account with a Non-Borrower",IF(H63="","",IF(B63="Select Asset Type","",IF(J63="N/A","Not Eligible for OPAL",H63*J63))))</f>
        <v/>
      </c>
      <c r="L63" s="93"/>
    </row>
    <row r="64" spans="2:12" ht="15" hidden="1" customHeight="1" x14ac:dyDescent="0.25">
      <c r="B64" s="63" t="s">
        <v>24</v>
      </c>
      <c r="C64" s="84" t="s">
        <v>22</v>
      </c>
      <c r="D64" s="73"/>
      <c r="E64" s="84" t="s">
        <v>22</v>
      </c>
      <c r="F64" s="73"/>
      <c r="G64" s="84" t="s">
        <v>22</v>
      </c>
      <c r="H64" s="73"/>
      <c r="I64" s="84" t="s">
        <v>22</v>
      </c>
      <c r="J64" s="73"/>
      <c r="K64" s="70"/>
      <c r="L64" s="94"/>
    </row>
    <row r="65" spans="2:12" ht="18" customHeight="1" x14ac:dyDescent="0.25">
      <c r="B65" s="198" t="str">
        <f>IF(B6="PRIME / PLUS CONNECT","Annuities *: Permitted with attestation from borrower's asset manager or account representative confirming terms and that withdrawal is available without penalty","")</f>
        <v>Annuities *: Permitted with attestation from borrower's asset manager or account representative confirming terms and that withdrawal is available without penalty</v>
      </c>
      <c r="C65" s="73"/>
      <c r="D65" s="73"/>
      <c r="E65" s="73"/>
      <c r="F65" s="73"/>
      <c r="G65" s="73"/>
      <c r="H65" s="73"/>
      <c r="I65" s="73"/>
      <c r="J65" s="73"/>
      <c r="K65" s="73"/>
      <c r="L65" s="73"/>
    </row>
    <row r="66" spans="2:12" ht="15" customHeight="1" x14ac:dyDescent="0.25">
      <c r="B66" s="140" t="str">
        <f>IF(B6="PRIME / PLUS CONNECT","If a Distribution plan has begun, the asset account is not eligible for Asset Depletion","")</f>
        <v>If a Distribution plan has begun, the asset account is not eligible for Asset Depletion</v>
      </c>
      <c r="C66" s="73"/>
      <c r="D66" s="73"/>
      <c r="E66" s="73"/>
      <c r="F66" s="73"/>
      <c r="G66" s="73"/>
      <c r="H66" s="73"/>
      <c r="I66" s="73"/>
      <c r="J66" s="73"/>
      <c r="K66" s="73"/>
      <c r="L66" s="73"/>
    </row>
    <row r="67" spans="2:12" ht="3.95" customHeight="1" x14ac:dyDescent="0.25">
      <c r="B67" s="64"/>
      <c r="C67" s="62"/>
      <c r="D67" s="62"/>
      <c r="E67" s="62"/>
      <c r="F67" s="62"/>
      <c r="G67" s="62"/>
      <c r="H67" s="62"/>
      <c r="I67" s="62"/>
      <c r="J67" s="62"/>
      <c r="K67" s="62"/>
      <c r="L67" s="62"/>
    </row>
    <row r="68" spans="2:12" ht="3.95" customHeight="1" x14ac:dyDescent="0.25">
      <c r="B68" s="65"/>
      <c r="C68" s="62"/>
      <c r="D68" s="62"/>
      <c r="E68" s="62"/>
      <c r="F68" s="62"/>
      <c r="G68" s="62"/>
      <c r="H68" s="62"/>
      <c r="I68" s="62"/>
      <c r="J68" s="62"/>
      <c r="K68" s="62"/>
      <c r="L68" s="62"/>
    </row>
    <row r="69" spans="2:12" ht="7.5" customHeight="1" x14ac:dyDescent="0.25">
      <c r="B69" s="182" t="s">
        <v>30</v>
      </c>
      <c r="C69" s="145"/>
      <c r="D69" s="144" t="str">
        <f>SUM(H21,H24,H27,H30,H33,H36,H39,H42,H45,H48,H51,H54,H57,H60,H63)</f>
        <v/>
      </c>
      <c r="E69" s="145"/>
      <c r="F69" s="148"/>
      <c r="G69" s="145"/>
      <c r="H69" s="176" t="s">
        <v>31</v>
      </c>
      <c r="I69" s="69"/>
      <c r="J69" s="145"/>
      <c r="K69" s="166">
        <f>SUM(K21:L63)</f>
        <v>0</v>
      </c>
      <c r="L69" s="145"/>
    </row>
    <row r="70" spans="2:12" ht="7.5" customHeight="1" x14ac:dyDescent="0.25">
      <c r="B70" s="177"/>
      <c r="C70" s="126"/>
      <c r="D70" s="146"/>
      <c r="E70" s="126"/>
      <c r="F70" s="125"/>
      <c r="G70" s="126"/>
      <c r="H70" s="177"/>
      <c r="I70" s="125"/>
      <c r="J70" s="126"/>
      <c r="K70" s="146"/>
      <c r="L70" s="126"/>
    </row>
    <row r="71" spans="2:12" ht="6.75" customHeight="1" x14ac:dyDescent="0.25"/>
    <row r="72" spans="2:12" ht="15.75" customHeight="1" x14ac:dyDescent="0.25">
      <c r="B72" s="160" t="s">
        <v>32</v>
      </c>
      <c r="C72" s="88"/>
      <c r="D72" s="88"/>
      <c r="E72" s="88"/>
      <c r="F72" s="88"/>
      <c r="G72" s="88"/>
      <c r="H72" s="88"/>
      <c r="I72" s="88"/>
      <c r="J72" s="88"/>
      <c r="K72" s="88"/>
      <c r="L72" s="89"/>
    </row>
    <row r="73" spans="2:12" ht="15" customHeight="1" x14ac:dyDescent="0.25">
      <c r="B73" s="187" t="s">
        <v>33</v>
      </c>
      <c r="C73" s="125"/>
      <c r="D73" s="125"/>
      <c r="E73" s="125"/>
      <c r="F73" s="125"/>
      <c r="G73" s="125"/>
      <c r="H73" s="125"/>
      <c r="I73" s="125"/>
      <c r="J73" s="126"/>
      <c r="K73" s="178"/>
      <c r="L73" s="179"/>
    </row>
    <row r="74" spans="2:12" ht="15" customHeight="1" x14ac:dyDescent="0.25">
      <c r="B74" s="172" t="s">
        <v>34</v>
      </c>
      <c r="C74" s="173"/>
      <c r="D74" s="173"/>
      <c r="E74" s="173"/>
      <c r="F74" s="173"/>
      <c r="G74" s="173"/>
      <c r="H74" s="173"/>
      <c r="I74" s="173"/>
      <c r="J74" s="86"/>
      <c r="K74" s="156"/>
      <c r="L74" s="77"/>
    </row>
    <row r="75" spans="2:12" ht="15" customHeight="1" x14ac:dyDescent="0.25">
      <c r="B75" s="172" t="s">
        <v>35</v>
      </c>
      <c r="C75" s="173"/>
      <c r="D75" s="173"/>
      <c r="E75" s="173"/>
      <c r="F75" s="173"/>
      <c r="G75" s="173"/>
      <c r="H75" s="173"/>
      <c r="I75" s="173"/>
      <c r="J75" s="86"/>
      <c r="K75" s="156"/>
      <c r="L75" s="77"/>
    </row>
    <row r="76" spans="2:12" ht="15" customHeight="1" x14ac:dyDescent="0.25">
      <c r="B76" s="193" t="s">
        <v>91</v>
      </c>
      <c r="C76" s="194"/>
      <c r="D76" s="194"/>
      <c r="E76" s="194"/>
      <c r="F76" s="194"/>
      <c r="G76" s="194"/>
      <c r="H76" s="194"/>
      <c r="I76" s="194"/>
      <c r="J76" s="77"/>
      <c r="K76" s="97"/>
      <c r="L76" s="77"/>
    </row>
    <row r="77" spans="2:12" ht="15.75" customHeight="1" x14ac:dyDescent="0.25">
      <c r="B77" s="164" t="s">
        <v>36</v>
      </c>
      <c r="C77" s="71"/>
      <c r="D77" s="71"/>
      <c r="E77" s="71"/>
      <c r="F77" s="71"/>
      <c r="G77" s="71"/>
      <c r="H77" s="71"/>
      <c r="I77" s="71"/>
      <c r="J77" s="18"/>
      <c r="K77" s="192" t="str">
        <f>IF(B6="OPAL","Reserves Not Required",IF(B6="PRIME / PLUS CONNECT","Reserves Not Required",""))</f>
        <v>Reserves Not Required</v>
      </c>
      <c r="L77" s="71"/>
    </row>
    <row r="78" spans="2:12" ht="15.75" customHeight="1" x14ac:dyDescent="0.25">
      <c r="B78" s="87" t="s">
        <v>92</v>
      </c>
      <c r="C78" s="88"/>
      <c r="D78" s="88"/>
      <c r="E78" s="88"/>
      <c r="F78" s="88"/>
      <c r="G78" s="88"/>
      <c r="H78" s="88"/>
      <c r="I78" s="88"/>
      <c r="J78" s="89"/>
      <c r="K78" s="133">
        <f>IF(H120=TRUE(),H125,H123)</f>
        <v>0</v>
      </c>
      <c r="L78" s="89"/>
    </row>
    <row r="79" spans="2:12" ht="6.75" customHeight="1" x14ac:dyDescent="0.25"/>
    <row r="80" spans="2:12" ht="24" customHeight="1" x14ac:dyDescent="0.25">
      <c r="B80" s="154" t="str">
        <f>IF(B6="OPAL","","Qualified Assets minimum is the lesser of $1MM or 1.25X the loan amount (Minimum Assets may never be less than $250,000)")</f>
        <v>Qualified Assets minimum is the lesser of $1MM or 1.25X the loan amount (Minimum Assets may never be less than $250,000)</v>
      </c>
      <c r="C80" s="88"/>
      <c r="D80" s="88"/>
      <c r="E80" s="88"/>
      <c r="F80" s="88"/>
      <c r="G80" s="88"/>
      <c r="H80" s="88"/>
      <c r="I80" s="88"/>
      <c r="J80" s="88"/>
      <c r="K80" s="88"/>
      <c r="L80" s="89"/>
    </row>
    <row r="81" spans="2:12" ht="15.75" customHeight="1" x14ac:dyDescent="0.25">
      <c r="B81" s="58" t="str">
        <f>IF(B6="OPAL","N/A",IF(K6="YES","N/A",IF(B82="PASS","",IF(K81&gt;=1000000,"PASS","FAIL"))))</f>
        <v/>
      </c>
      <c r="C81" s="124" t="str">
        <f>IF(B6="OPAL","",IF(K6="YES","",IF(B81="","",IF(B81="FAIL","Does Not Meet Minimum Requirement for $1MM","Meets $1MM Requirement"))))</f>
        <v/>
      </c>
      <c r="D81" s="125"/>
      <c r="E81" s="125"/>
      <c r="F81" s="125"/>
      <c r="G81" s="125"/>
      <c r="H81" s="125"/>
      <c r="I81" s="125"/>
      <c r="J81" s="126"/>
      <c r="K81" s="98">
        <f>IF(B6="OPAL","",IF(K6="YES","",K78))</f>
        <v>0</v>
      </c>
      <c r="L81" s="99"/>
    </row>
    <row r="82" spans="2:12" ht="15.75" customHeight="1" x14ac:dyDescent="0.25">
      <c r="B82" s="58" t="str">
        <f>IF(B6="OPAL","N/A",IF(K6="YES","N/A",IF(K78&gt;=K82,"PASS","FAIL")))</f>
        <v>PASS</v>
      </c>
      <c r="C82" s="180" t="str">
        <f>IF(B6="OPAL","",IF(K6="YES","",IF(B82="N/A","",IF(B82="","",IF(B82="FAIL","Does Not Meet Minimum Requirement for 1.25X Loan Amount","1.25X Loan Amount Requirement")))))</f>
        <v>1.25X Loan Amount Requirement</v>
      </c>
      <c r="D82" s="125"/>
      <c r="E82" s="125"/>
      <c r="F82" s="125"/>
      <c r="G82" s="125"/>
      <c r="H82" s="125"/>
      <c r="I82" s="125"/>
      <c r="J82" s="125"/>
      <c r="K82" s="152">
        <f>IF(B6="OPAL","",IF(K6="YES","",D14*1.25))</f>
        <v>0</v>
      </c>
      <c r="L82" s="126"/>
    </row>
    <row r="83" spans="2:12" ht="15.75" customHeight="1" x14ac:dyDescent="0.25">
      <c r="B83" s="59" t="str">
        <f>IF(B6="OPAL","N/A",IF(K6="YES","N/A",IF(K78&gt;=K83,"PASS","FAIL")))</f>
        <v>FAIL</v>
      </c>
      <c r="C83" s="183" t="str">
        <f>IF(B6="OPAL","",IF(K6="YES","",IF(B83="FAIL","Does Not Meet Required Minimum Assets Requirement for $250,000","$250,000 Required Minimum Assets")))</f>
        <v>Does Not Meet Required Minimum Assets Requirement for $250,000</v>
      </c>
      <c r="D83" s="184"/>
      <c r="E83" s="184"/>
      <c r="F83" s="184"/>
      <c r="G83" s="184"/>
      <c r="H83" s="184"/>
      <c r="I83" s="184"/>
      <c r="J83" s="184"/>
      <c r="K83" s="157">
        <f>IF(B6="OPAL","",IF(K6="YES","",250000))</f>
        <v>250000</v>
      </c>
      <c r="L83" s="158"/>
    </row>
    <row r="84" spans="2:12" ht="4.5" customHeight="1" x14ac:dyDescent="0.25">
      <c r="J84" s="19"/>
      <c r="K84" s="19"/>
    </row>
    <row r="85" spans="2:12" ht="15" customHeight="1" x14ac:dyDescent="0.25">
      <c r="B85" s="170" t="str">
        <f>IF(B6="OPAL","Total Qualified Assets: Divide By 84 Months (Opal) = Qualified Income","Total Qualified Assets: Divide By 60 Months = Qualified Income")</f>
        <v>Total Qualified Assets: Divide By 60 Months = Qualified Income</v>
      </c>
      <c r="C85" s="88"/>
      <c r="D85" s="88"/>
      <c r="E85" s="88"/>
      <c r="F85" s="88"/>
      <c r="G85" s="88"/>
      <c r="H85" s="88"/>
      <c r="I85" s="88"/>
      <c r="J85" s="171"/>
      <c r="K85" s="190">
        <f>IF(B6="OPAL",K78/84,IF(K6="YES",K78/60,IF(H117=TRUE(),K78/60,IF(B83="FAIL",0,IF(AND(B81="FAIL",B82="FAIL"),0,K78/60)))))</f>
        <v>0</v>
      </c>
      <c r="L85" s="171"/>
    </row>
    <row r="86" spans="2:12" ht="4.5" customHeight="1" x14ac:dyDescent="0.25">
      <c r="B86" s="20"/>
      <c r="C86" s="20"/>
      <c r="D86" s="20"/>
      <c r="E86" s="20"/>
      <c r="F86" s="20"/>
      <c r="G86" s="20"/>
      <c r="H86" s="20"/>
      <c r="I86" s="20"/>
      <c r="J86" s="20"/>
      <c r="K86" s="21"/>
      <c r="L86" s="21"/>
    </row>
    <row r="87" spans="2:12" ht="13.5" customHeight="1" x14ac:dyDescent="0.25">
      <c r="B87" s="122" t="str">
        <f>IF(J12="","",J12)</f>
        <v/>
      </c>
      <c r="C87" s="86"/>
      <c r="D87" s="22" t="str">
        <f>IF(J12="","","Total Income:")</f>
        <v/>
      </c>
      <c r="E87" s="85" t="str">
        <f>IF(J12="","",IF(K85=0,0,E149))</f>
        <v/>
      </c>
      <c r="F87" s="86"/>
      <c r="G87" s="23"/>
      <c r="H87" s="122" t="str">
        <f>IF(J14="","",J14)</f>
        <v/>
      </c>
      <c r="I87" s="86"/>
      <c r="J87" s="22" t="str">
        <f>IF(J14="","","Total Income:")</f>
        <v/>
      </c>
      <c r="K87" s="85" t="str">
        <f>IF(J14="","",IF(K85=0,0,I149))</f>
        <v/>
      </c>
      <c r="L87" s="86"/>
    </row>
    <row r="88" spans="2:12" ht="13.5" customHeight="1" x14ac:dyDescent="0.25">
      <c r="B88" s="122" t="str">
        <f>IF(J13="","",J13)</f>
        <v/>
      </c>
      <c r="C88" s="86"/>
      <c r="D88" s="22" t="str">
        <f>IF(J13="","","Total Income:")</f>
        <v/>
      </c>
      <c r="E88" s="85" t="str">
        <f>IF(J13="","",IF(K85=0,0,G149))</f>
        <v/>
      </c>
      <c r="F88" s="86"/>
      <c r="G88" s="24"/>
      <c r="H88" s="122" t="str">
        <f>IF(J15="","",J15)</f>
        <v/>
      </c>
      <c r="I88" s="86"/>
      <c r="J88" s="22" t="str">
        <f>IF(J15="","","Total Income:")</f>
        <v/>
      </c>
      <c r="K88" s="85" t="str">
        <f>IF(J15="","",IF(K85=0,0,K149))</f>
        <v/>
      </c>
      <c r="L88" s="86"/>
    </row>
    <row r="89" spans="2:12" ht="4.5" customHeight="1" x14ac:dyDescent="0.25">
      <c r="B89" s="17"/>
      <c r="C89" s="17"/>
      <c r="D89" s="17"/>
      <c r="E89" s="17"/>
      <c r="F89" s="17"/>
      <c r="G89" s="17"/>
      <c r="H89" s="17"/>
      <c r="I89" s="17"/>
      <c r="J89" s="17"/>
      <c r="K89" s="25"/>
      <c r="L89" s="25"/>
    </row>
    <row r="90" spans="2:12" ht="4.5" customHeight="1" x14ac:dyDescent="0.25">
      <c r="B90" s="7"/>
    </row>
    <row r="91" spans="2:12" ht="15.75" customHeight="1" x14ac:dyDescent="0.25">
      <c r="B91" s="26" t="s">
        <v>37</v>
      </c>
      <c r="C91" s="60"/>
      <c r="D91" s="61"/>
      <c r="E91" s="61"/>
      <c r="F91" s="61"/>
      <c r="G91" s="61"/>
      <c r="H91" s="61"/>
      <c r="I91" s="155" t="s">
        <v>38</v>
      </c>
      <c r="J91" s="117"/>
      <c r="K91" s="117"/>
    </row>
    <row r="92" spans="2:12" ht="15.75" customHeight="1" x14ac:dyDescent="0.25">
      <c r="B92" s="111"/>
      <c r="C92" s="112"/>
      <c r="D92" s="112"/>
      <c r="E92" s="112"/>
      <c r="F92" s="112"/>
      <c r="G92" s="112"/>
      <c r="H92" s="112"/>
      <c r="I92" s="112"/>
      <c r="J92" s="112"/>
      <c r="K92" s="112"/>
      <c r="L92" s="113"/>
    </row>
    <row r="93" spans="2:12" ht="15" customHeight="1" x14ac:dyDescent="0.25">
      <c r="B93" s="114"/>
      <c r="C93" s="73"/>
      <c r="D93" s="73"/>
      <c r="E93" s="73"/>
      <c r="F93" s="73"/>
      <c r="G93" s="73"/>
      <c r="H93" s="73"/>
      <c r="I93" s="73"/>
      <c r="J93" s="73"/>
      <c r="K93" s="73"/>
      <c r="L93" s="115"/>
    </row>
    <row r="94" spans="2:12" ht="15" customHeight="1" x14ac:dyDescent="0.25">
      <c r="B94" s="114"/>
      <c r="C94" s="73"/>
      <c r="D94" s="73"/>
      <c r="E94" s="73"/>
      <c r="F94" s="73"/>
      <c r="G94" s="73"/>
      <c r="H94" s="73"/>
      <c r="I94" s="73"/>
      <c r="J94" s="73"/>
      <c r="K94" s="73"/>
      <c r="L94" s="115"/>
    </row>
    <row r="95" spans="2:12" ht="15" customHeight="1" x14ac:dyDescent="0.25">
      <c r="B95" s="114"/>
      <c r="C95" s="73"/>
      <c r="D95" s="73"/>
      <c r="E95" s="73"/>
      <c r="F95" s="73"/>
      <c r="G95" s="73"/>
      <c r="H95" s="73"/>
      <c r="I95" s="73"/>
      <c r="J95" s="73"/>
      <c r="K95" s="73"/>
      <c r="L95" s="115"/>
    </row>
    <row r="96" spans="2:12" ht="15" customHeight="1" x14ac:dyDescent="0.25">
      <c r="B96" s="114"/>
      <c r="C96" s="73"/>
      <c r="D96" s="73"/>
      <c r="E96" s="73"/>
      <c r="F96" s="73"/>
      <c r="G96" s="73"/>
      <c r="H96" s="73"/>
      <c r="I96" s="73"/>
      <c r="J96" s="73"/>
      <c r="K96" s="73"/>
      <c r="L96" s="115"/>
    </row>
    <row r="97" spans="2:12" ht="15.75" customHeight="1" x14ac:dyDescent="0.25">
      <c r="B97" s="116"/>
      <c r="C97" s="117"/>
      <c r="D97" s="117"/>
      <c r="E97" s="117"/>
      <c r="F97" s="117"/>
      <c r="G97" s="117"/>
      <c r="H97" s="117"/>
      <c r="I97" s="117"/>
      <c r="J97" s="117"/>
      <c r="K97" s="117"/>
      <c r="L97" s="118"/>
    </row>
    <row r="98" spans="2:12" ht="15.75" customHeight="1" x14ac:dyDescent="0.25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</row>
    <row r="99" spans="2:12" ht="15.75" customHeight="1" x14ac:dyDescent="0.25">
      <c r="B99" s="28" t="s">
        <v>39</v>
      </c>
      <c r="C99" s="104"/>
      <c r="D99" s="105"/>
      <c r="E99" s="105"/>
      <c r="F99" s="105"/>
      <c r="G99" s="105"/>
      <c r="H99" s="105"/>
      <c r="I99" s="105"/>
      <c r="J99" s="105"/>
      <c r="K99" s="29" t="s">
        <v>6</v>
      </c>
      <c r="L99" s="30"/>
    </row>
    <row r="100" spans="2:12" ht="15.75" customHeight="1" x14ac:dyDescent="0.25"/>
    <row r="101" spans="2:12" ht="15" customHeight="1" x14ac:dyDescent="0.25"/>
    <row r="102" spans="2:12" ht="15" customHeight="1" x14ac:dyDescent="0.25"/>
    <row r="103" spans="2:12" ht="15.75" hidden="1" customHeight="1" x14ac:dyDescent="0.25"/>
    <row r="104" spans="2:12" ht="15.75" hidden="1" customHeight="1" x14ac:dyDescent="0.25">
      <c r="B104" s="153" t="s">
        <v>40</v>
      </c>
      <c r="C104" s="103"/>
      <c r="D104" s="103"/>
      <c r="E104" s="103"/>
      <c r="F104" s="79"/>
      <c r="H104" s="153" t="s">
        <v>41</v>
      </c>
      <c r="I104" s="79"/>
    </row>
    <row r="105" spans="2:12" ht="15.75" hidden="1" customHeight="1" x14ac:dyDescent="0.25">
      <c r="H105" s="31" t="s">
        <v>42</v>
      </c>
    </row>
    <row r="106" spans="2:12" ht="16.5" hidden="1" customHeight="1" x14ac:dyDescent="0.25">
      <c r="B106" s="132" t="s">
        <v>14</v>
      </c>
      <c r="C106" s="129"/>
      <c r="E106" s="185" t="s">
        <v>43</v>
      </c>
      <c r="F106" s="75"/>
      <c r="H106" s="31" t="s">
        <v>3</v>
      </c>
    </row>
    <row r="107" spans="2:12" ht="16.5" hidden="1" customHeight="1" x14ac:dyDescent="0.25">
      <c r="B107" s="167" t="s">
        <v>23</v>
      </c>
      <c r="C107" s="121"/>
      <c r="E107" s="162" t="str">
        <f>IF(J12="","N/A",J12)</f>
        <v/>
      </c>
      <c r="F107" s="75"/>
      <c r="H107" s="31" t="s">
        <v>44</v>
      </c>
    </row>
    <row r="108" spans="2:12" ht="16.5" hidden="1" customHeight="1" x14ac:dyDescent="0.25">
      <c r="B108" s="76" t="s">
        <v>21</v>
      </c>
      <c r="C108" s="77"/>
      <c r="E108" s="162" t="str">
        <f>IF(J13="","N/A",J13)</f>
        <v/>
      </c>
      <c r="F108" s="75"/>
    </row>
    <row r="109" spans="2:12" ht="16.5" hidden="1" customHeight="1" x14ac:dyDescent="0.25">
      <c r="B109" s="76" t="s">
        <v>45</v>
      </c>
      <c r="C109" s="77"/>
      <c r="E109" s="74" t="str">
        <f>IF(J14="","N/A",J14)</f>
        <v/>
      </c>
      <c r="F109" s="75"/>
    </row>
    <row r="110" spans="2:12" ht="16.5" hidden="1" customHeight="1" x14ac:dyDescent="0.25">
      <c r="B110" s="76" t="s">
        <v>46</v>
      </c>
      <c r="C110" s="77"/>
      <c r="E110" s="74" t="str">
        <f>IF(J15="","N/A",J15)</f>
        <v/>
      </c>
      <c r="F110" s="75"/>
    </row>
    <row r="111" spans="2:12" ht="16.5" hidden="1" customHeight="1" x14ac:dyDescent="0.25">
      <c r="B111" s="76" t="s">
        <v>27</v>
      </c>
      <c r="C111" s="77"/>
      <c r="E111" s="74" t="s">
        <v>47</v>
      </c>
      <c r="F111" s="75"/>
    </row>
    <row r="112" spans="2:12" ht="16.5" hidden="1" customHeight="1" x14ac:dyDescent="0.25">
      <c r="B112" s="76" t="s">
        <v>26</v>
      </c>
      <c r="C112" s="77"/>
      <c r="E112" s="74" t="s">
        <v>22</v>
      </c>
      <c r="F112" s="75"/>
    </row>
    <row r="113" spans="2:11" ht="16.5" hidden="1" customHeight="1" x14ac:dyDescent="0.25">
      <c r="B113" s="76" t="s">
        <v>48</v>
      </c>
      <c r="C113" s="77"/>
      <c r="E113" s="74"/>
      <c r="F113" s="75"/>
    </row>
    <row r="114" spans="2:11" ht="16.5" hidden="1" customHeight="1" x14ac:dyDescent="0.25">
      <c r="B114" s="76" t="s">
        <v>28</v>
      </c>
      <c r="C114" s="77"/>
    </row>
    <row r="115" spans="2:11" ht="16.5" hidden="1" customHeight="1" x14ac:dyDescent="0.25">
      <c r="B115" s="76" t="s">
        <v>25</v>
      </c>
      <c r="C115" s="77"/>
      <c r="E115" s="128" t="s">
        <v>1</v>
      </c>
      <c r="F115" s="129"/>
    </row>
    <row r="116" spans="2:11" ht="15.75" hidden="1" customHeight="1" x14ac:dyDescent="0.25">
      <c r="B116" s="76" t="s">
        <v>49</v>
      </c>
      <c r="C116" s="77"/>
      <c r="E116" s="120" t="s">
        <v>2</v>
      </c>
      <c r="F116" s="121"/>
      <c r="H116" s="143" t="s">
        <v>50</v>
      </c>
      <c r="I116" s="79"/>
      <c r="K116" s="32"/>
    </row>
    <row r="117" spans="2:11" ht="15.75" hidden="1" customHeight="1" x14ac:dyDescent="0.25">
      <c r="B117" s="76" t="s">
        <v>51</v>
      </c>
      <c r="C117" s="77"/>
      <c r="E117" s="134" t="s">
        <v>93</v>
      </c>
      <c r="F117" s="135"/>
      <c r="H117" s="127" t="str">
        <f>FALSE()</f>
        <v/>
      </c>
      <c r="I117" s="79"/>
      <c r="K117" s="33"/>
    </row>
    <row r="118" spans="2:11" ht="15.75" hidden="1" customHeight="1" x14ac:dyDescent="0.25">
      <c r="B118" s="76" t="s">
        <v>52</v>
      </c>
      <c r="C118" s="77"/>
      <c r="K118" s="33"/>
    </row>
    <row r="119" spans="2:11" ht="15.75" hidden="1" customHeight="1" x14ac:dyDescent="0.25">
      <c r="B119" s="76" t="s">
        <v>53</v>
      </c>
      <c r="C119" s="77"/>
      <c r="H119" s="143" t="s">
        <v>54</v>
      </c>
      <c r="I119" s="79"/>
      <c r="K119" s="33"/>
    </row>
    <row r="120" spans="2:11" ht="15.75" hidden="1" customHeight="1" x14ac:dyDescent="0.25">
      <c r="B120" s="165" t="s">
        <v>94</v>
      </c>
      <c r="C120" s="135"/>
      <c r="H120" s="127" t="str">
        <f>FALSE()</f>
        <v/>
      </c>
      <c r="I120" s="79"/>
      <c r="K120" s="33"/>
    </row>
    <row r="121" spans="2:11" ht="15.75" hidden="1" customHeight="1" x14ac:dyDescent="0.25">
      <c r="B121" t="s">
        <v>95</v>
      </c>
    </row>
    <row r="122" spans="2:11" ht="15" hidden="1" customHeight="1" x14ac:dyDescent="0.25">
      <c r="B122" t="s">
        <v>96</v>
      </c>
      <c r="H122" s="161" t="s">
        <v>55</v>
      </c>
      <c r="I122" s="121"/>
    </row>
    <row r="123" spans="2:11" ht="15" hidden="1" customHeight="1" x14ac:dyDescent="0.25">
      <c r="B123" t="s">
        <v>97</v>
      </c>
      <c r="H123" s="168">
        <f>IF(B6="PRIME / PLUS CONNECT",SUM(K69-SUM(K73,K74,K75)),IF(B6="OPAL",SUM(K69-SUM(K73,K74,K75)),SUM(K69-SUM(K73,K74,K75,K76))))</f>
        <v>0</v>
      </c>
      <c r="I123" s="77"/>
    </row>
    <row r="124" spans="2:11" ht="15" hidden="1" customHeight="1" x14ac:dyDescent="0.25">
      <c r="B124" t="s">
        <v>29</v>
      </c>
      <c r="H124" s="200" t="s">
        <v>54</v>
      </c>
      <c r="I124" s="77"/>
    </row>
    <row r="125" spans="2:11" ht="15.75" hidden="1" customHeight="1" x14ac:dyDescent="0.25">
      <c r="H125" s="186">
        <f>IF(B6="PRIME / PLUS CONNECT",SUM(K69-SUM(K73,K75)),IF(B6="OPAL",SUM(K69-SUM(K73,K75)),SUM(K69-SUM(K73,K75,K76))))</f>
        <v>0</v>
      </c>
      <c r="I125" s="135"/>
    </row>
    <row r="126" spans="2:11" ht="15" customHeight="1" x14ac:dyDescent="0.25"/>
    <row r="127" spans="2:11" ht="15" customHeight="1" x14ac:dyDescent="0.25"/>
    <row r="128" spans="2:11" ht="15" customHeight="1" x14ac:dyDescent="0.25"/>
    <row r="129" spans="2:12" ht="15.75" hidden="1" customHeight="1" x14ac:dyDescent="0.25"/>
    <row r="130" spans="2:12" ht="15.75" hidden="1" customHeight="1" x14ac:dyDescent="0.25">
      <c r="B130" s="153" t="s">
        <v>56</v>
      </c>
      <c r="C130" s="103"/>
      <c r="D130" s="79"/>
      <c r="E130" s="159" t="s">
        <v>57</v>
      </c>
      <c r="F130" s="131"/>
      <c r="G130" s="159" t="s">
        <v>58</v>
      </c>
      <c r="H130" s="131"/>
      <c r="I130" s="159" t="s">
        <v>59</v>
      </c>
      <c r="J130" s="131"/>
      <c r="K130" s="159" t="s">
        <v>60</v>
      </c>
      <c r="L130" s="131"/>
    </row>
    <row r="131" spans="2:12" ht="15.75" hidden="1" customHeight="1" x14ac:dyDescent="0.25">
      <c r="B131" s="34" t="s">
        <v>61</v>
      </c>
      <c r="C131" s="35" t="str">
        <f>IF(C22="Select Account Holder",0,IF(E22="Select Account Holder",1,IF(G22="Select Account Holder",2,IF(I22="Select Account Holder",3,4))))</f>
        <v/>
      </c>
      <c r="D131" s="36">
        <f>IFERROR(IF(K21="Cannot use Account with a Non-Borrower",0,K21/C131),0)</f>
        <v>0</v>
      </c>
      <c r="E131" s="37" t="str">
        <f>IF(J12="","N/A",IF(C22=J12,TRUE(),IF(E22=J12,TRUE(),IF(G22=J12,TRUE(),IF(I22=J12,TRUE(),FALSE())))))</f>
        <v/>
      </c>
      <c r="F131" s="38">
        <f t="shared" ref="F131:F145" si="0">IF(E131=TRUE(),D131,0)</f>
        <v>0</v>
      </c>
      <c r="G131" s="37" t="str">
        <f>IF(J13="","N/A",IF(C22=J13,TRUE(),IF(E22=J13,TRUE(),IF(G22=J13,TRUE(),IF(I22=J13,TRUE(),FALSE())))))</f>
        <v/>
      </c>
      <c r="H131" s="38">
        <f t="shared" ref="H131:H145" si="1">IF(G131=TRUE(),D131,0)</f>
        <v>0</v>
      </c>
      <c r="I131" s="37" t="str">
        <f>IF(J14="","N/A",IF(C22=J14,TRUE(),IF(E22=J14,TRUE(),IF(G22=J14,TRUE(),IF(I22=J14,TRUE(),FALSE())))))</f>
        <v/>
      </c>
      <c r="J131" s="38">
        <f t="shared" ref="J131:J145" si="2">IF(I131=TRUE(),D131,0)</f>
        <v>0</v>
      </c>
      <c r="K131" s="37" t="str">
        <f>IF(J15="","N/A",IF(C22=J15,TRUE(),IF(E22=J15,TRUE(),IF(G22=J15,TRUE(),IF(I22=J15,TRUE(),FALSE())))))</f>
        <v/>
      </c>
      <c r="L131" s="38">
        <f t="shared" ref="L131:L145" si="3">IF(K131=TRUE(),D131,0)</f>
        <v>0</v>
      </c>
    </row>
    <row r="132" spans="2:12" ht="15.75" hidden="1" customHeight="1" x14ac:dyDescent="0.25">
      <c r="B132" s="39" t="s">
        <v>62</v>
      </c>
      <c r="C132" s="40" t="str">
        <f>IF(C25="Select Account Holder",0,IF(E25="Select Account Holder",1,IF(G25="Select Account Holder",2,IF(I25="Select Account Holder",3,4))))</f>
        <v/>
      </c>
      <c r="D132" s="41">
        <f>IFERROR(IF(K24="Cannot use Account with a Non-Borrower",0,K24/C132),0)</f>
        <v>0</v>
      </c>
      <c r="E132" s="42" t="str">
        <f>IF(J12="","N/A",IF(C25=J12,TRUE(),IF(E25=J12,TRUE(),IF(G25=J12,TRUE(),IF(I25=J12,TRUE(),FALSE())))))</f>
        <v/>
      </c>
      <c r="F132" s="43">
        <f t="shared" si="0"/>
        <v>0</v>
      </c>
      <c r="G132" s="42" t="str">
        <f>IF(J13="","N/A",IF(C25=J13,TRUE(),IF(E25=J13,TRUE(),IF(G25=J13,TRUE(),IF(I25=J13,TRUE(),FALSE())))))</f>
        <v/>
      </c>
      <c r="H132" s="38">
        <f t="shared" si="1"/>
        <v>0</v>
      </c>
      <c r="I132" s="42" t="str">
        <f>IF(J14="","N/A",IF(C25=J14,TRUE(),IF(E25=J14,TRUE(),IF(G25=J14,TRUE(),IF(I25=J14,TRUE(),FALSE())))))</f>
        <v/>
      </c>
      <c r="J132" s="38">
        <f t="shared" si="2"/>
        <v>0</v>
      </c>
      <c r="K132" s="42" t="str">
        <f>IF(J15="","N/A",IF(C25=J15,TRUE(),IF(E25=J15,TRUE(),IF(G25=J15,TRUE(),IF(I25=J15,TRUE(),FALSE())))))</f>
        <v/>
      </c>
      <c r="L132" s="38">
        <f t="shared" si="3"/>
        <v>0</v>
      </c>
    </row>
    <row r="133" spans="2:12" ht="15.75" hidden="1" customHeight="1" x14ac:dyDescent="0.25">
      <c r="B133" s="39" t="s">
        <v>63</v>
      </c>
      <c r="C133" s="40" t="str">
        <f>IF(C28="Select Account Holder",0,IF(E28="Select Account Holder",1,IF(G28="Select Account Holder",2,IF(I28="Select Account Holder",3,4))))</f>
        <v/>
      </c>
      <c r="D133" s="41">
        <f>IFERROR(IF(K27="Cannot use Account with a Non-Borrower",0,K27/C133),0)</f>
        <v>0</v>
      </c>
      <c r="E133" s="42" t="str">
        <f>IF(J12="","N/A",IF(C28=J12,TRUE(),IF(E28=J12,TRUE(),IF(G28=J12,TRUE(),IF(I28=J12,TRUE(),FALSE())))))</f>
        <v/>
      </c>
      <c r="F133" s="43">
        <f t="shared" si="0"/>
        <v>0</v>
      </c>
      <c r="G133" s="42" t="str">
        <f>IF(J13="","N/A",IF(C28=J13,TRUE(),IF(E28=J13,TRUE(),IF(G28=J13,TRUE(),IF(I28=J13,TRUE(),FALSE())))))</f>
        <v/>
      </c>
      <c r="H133" s="38">
        <f t="shared" si="1"/>
        <v>0</v>
      </c>
      <c r="I133" s="42" t="str">
        <f>IF(J14="","N/A",IF(C28=J14,TRUE(),IF(E28=J14,TRUE(),IF(G28=J14,TRUE(),IF(I28=J14,TRUE(),FALSE())))))</f>
        <v/>
      </c>
      <c r="J133" s="38">
        <f t="shared" si="2"/>
        <v>0</v>
      </c>
      <c r="K133" s="42" t="str">
        <f>IF(J15="","N/A",IF(C28=J15,TRUE(),IF(E28=J15,TRUE(),IF(G28=J15,TRUE(),IF(I28=J15,TRUE(),FALSE())))))</f>
        <v/>
      </c>
      <c r="L133" s="38">
        <f t="shared" si="3"/>
        <v>0</v>
      </c>
    </row>
    <row r="134" spans="2:12" ht="15.75" hidden="1" customHeight="1" x14ac:dyDescent="0.25">
      <c r="B134" s="39" t="s">
        <v>64</v>
      </c>
      <c r="C134" s="40" t="str">
        <f>IF(C31="Select Account Holder",0,IF(E31="Select Account Holder",1,IF(G31="Select Account Holder",2,IF(I31="Select Account Holder",3,4))))</f>
        <v/>
      </c>
      <c r="D134" s="41">
        <f>IFERROR(IF(K30="Cannot use Account with a Non-Borrower",0,K30/C134),0)</f>
        <v>0</v>
      </c>
      <c r="E134" s="42" t="str">
        <f>IF(J12="","N/A",IF(C31=J12,TRUE(),IF(E31=J12,TRUE(),IF(G31=J12,TRUE(),IF(I31=J12,TRUE(),FALSE())))))</f>
        <v/>
      </c>
      <c r="F134" s="43">
        <f t="shared" si="0"/>
        <v>0</v>
      </c>
      <c r="G134" s="42" t="str">
        <f>IF(J13="","N/A",IF(C31=J13,TRUE(),IF(E31=J13,TRUE(),IF(G31=J13,TRUE(),IF(I31=J13,TRUE(),FALSE())))))</f>
        <v/>
      </c>
      <c r="H134" s="38">
        <f t="shared" si="1"/>
        <v>0</v>
      </c>
      <c r="I134" s="42" t="str">
        <f>IF(J14="","N/A",IF(C31=J14,TRUE(),IF(E31=J14,TRUE(),IF(G31=J14,TRUE(),IF(I31=J14,TRUE(),FALSE())))))</f>
        <v/>
      </c>
      <c r="J134" s="38">
        <f t="shared" si="2"/>
        <v>0</v>
      </c>
      <c r="K134" s="42" t="str">
        <f>IF(J15="","N/A",IF(C31=J15,TRUE(),IF(E31=J15,TRUE(),IF(G31=J15,TRUE(),IF(I31=J15,TRUE(),FALSE())))))</f>
        <v/>
      </c>
      <c r="L134" s="38">
        <f t="shared" si="3"/>
        <v>0</v>
      </c>
    </row>
    <row r="135" spans="2:12" ht="15.75" hidden="1" customHeight="1" x14ac:dyDescent="0.25">
      <c r="B135" s="39" t="s">
        <v>65</v>
      </c>
      <c r="C135" s="40" t="str">
        <f>IF(C34="Select Account Holder",0,IF(E34="Select Account Holder",1,IF(G34="Select Account Holder",2,IF(I34="Select Account Holder",3,4))))</f>
        <v/>
      </c>
      <c r="D135" s="41">
        <f>IFERROR(IF(K33="Cannot use Account with a Non-Borrower",0,K33/C135),0)</f>
        <v>0</v>
      </c>
      <c r="E135" s="42" t="str">
        <f>IF(J12="","N/A",IF(C34=J12,TRUE(),IF(E34=J12,TRUE(),IF(G34=J12,TRUE(),IF(I34=J12,TRUE(),FALSE())))))</f>
        <v/>
      </c>
      <c r="F135" s="43">
        <f t="shared" si="0"/>
        <v>0</v>
      </c>
      <c r="G135" s="42" t="str">
        <f>IF(J13="","N/A",IF(C34=J13,TRUE(),IF(E34=J13,TRUE(),IF(G34=J13,TRUE(),IF(I34=J13,TRUE(),FALSE())))))</f>
        <v/>
      </c>
      <c r="H135" s="38">
        <f t="shared" si="1"/>
        <v>0</v>
      </c>
      <c r="I135" s="42" t="str">
        <f>IF(J14="","N/A",IF(C34=J14,TRUE(),IF(E34=J14,TRUE(),IF(G34=J14,TRUE(),IF(I34=J14,TRUE(),FALSE())))))</f>
        <v/>
      </c>
      <c r="J135" s="38">
        <f t="shared" si="2"/>
        <v>0</v>
      </c>
      <c r="K135" s="42" t="str">
        <f>IF(J15="","N/A",IF(C34=J15,TRUE(),IF(E34=J15,TRUE(),IF(G34=J15,TRUE(),IF(I34=J15,TRUE(),FALSE())))))</f>
        <v/>
      </c>
      <c r="L135" s="38">
        <f t="shared" si="3"/>
        <v>0</v>
      </c>
    </row>
    <row r="136" spans="2:12" ht="15.75" hidden="1" customHeight="1" x14ac:dyDescent="0.25">
      <c r="B136" s="39" t="s">
        <v>66</v>
      </c>
      <c r="C136" s="40" t="str">
        <f>IF(C37="Select Account Holder",0,IF(E37="Select Account Holder",1,IF(G37="Select Account Holder",2,IF(I37="Select Account Holder",3,4))))</f>
        <v/>
      </c>
      <c r="D136" s="41">
        <f>IFERROR(IF(K36="Cannot use Account with a Non-Borrower",0,K36/C136),0)</f>
        <v>0</v>
      </c>
      <c r="E136" s="42" t="str">
        <f>IF(J12="","N/A",IF(C37=J12,TRUE(),IF(E37=J12,TRUE(),IF(G37=J12,TRUE(),IF(I37=J12,TRUE(),FALSE())))))</f>
        <v/>
      </c>
      <c r="F136" s="43">
        <f t="shared" si="0"/>
        <v>0</v>
      </c>
      <c r="G136" s="42" t="str">
        <f>IF(J13="","N/A",IF(C37=J13,TRUE(),IF(E37=J13,TRUE(),IF(G37=J13,TRUE(),IF(I37=J13,TRUE(),FALSE())))))</f>
        <v/>
      </c>
      <c r="H136" s="38">
        <f t="shared" si="1"/>
        <v>0</v>
      </c>
      <c r="I136" s="42" t="str">
        <f>IF(J14="","N/A",IF(C37=J14,TRUE(),IF(E37=J14,TRUE(),IF(G37=J14,TRUE(),IF(I37=J14,TRUE(),FALSE())))))</f>
        <v/>
      </c>
      <c r="J136" s="38">
        <f t="shared" si="2"/>
        <v>0</v>
      </c>
      <c r="K136" s="42" t="str">
        <f>IF(J15="","N/A",IF(C37=J15,TRUE(),IF(E37=J15,TRUE(),IF(G37=J15,TRUE(),IF(I37=J15,TRUE(),FALSE())))))</f>
        <v/>
      </c>
      <c r="L136" s="38">
        <f t="shared" si="3"/>
        <v>0</v>
      </c>
    </row>
    <row r="137" spans="2:12" ht="15.75" hidden="1" customHeight="1" x14ac:dyDescent="0.25">
      <c r="B137" s="39" t="s">
        <v>67</v>
      </c>
      <c r="C137" s="40" t="str">
        <f>IF(C40="Select Account Holder",0,IF(E40="Select Account Holder",1,IF(G40="Select Account Holder",2,IF(I40="Select Account Holder",3,4))))</f>
        <v/>
      </c>
      <c r="D137" s="41">
        <f>IFERROR(IF(K39="Cannot use Account with a Non-Borrower",0,K39/C137),0)</f>
        <v>0</v>
      </c>
      <c r="E137" s="42" t="str">
        <f>IF(J12="","N/A",IF(C40=J12,TRUE(),IF(E40=J12,TRUE(),IF(G40=J12,TRUE(),IF(I40=J12,TRUE(),FALSE())))))</f>
        <v/>
      </c>
      <c r="F137" s="43">
        <f t="shared" si="0"/>
        <v>0</v>
      </c>
      <c r="G137" s="42" t="str">
        <f>IF(J13="","N/A",IF(C40=J13,TRUE(),IF(E40=J13,TRUE(),IF(G40=J13,TRUE(),IF(I40=J13,TRUE(),FALSE())))))</f>
        <v/>
      </c>
      <c r="H137" s="38">
        <f t="shared" si="1"/>
        <v>0</v>
      </c>
      <c r="I137" s="42" t="str">
        <f>IF(J14="","N/A",IF(C40=J14,TRUE(),IF(E40=J14,TRUE(),IF(G40=J14,TRUE(),IF(I40=J14,TRUE(),FALSE())))))</f>
        <v/>
      </c>
      <c r="J137" s="38">
        <f t="shared" si="2"/>
        <v>0</v>
      </c>
      <c r="K137" s="42" t="str">
        <f>IF(J15="","N/A",IF(C40=J15,TRUE(),IF(E40=J15,TRUE(),IF(G40=J15,TRUE(),IF(I40=J15,TRUE(),FALSE())))))</f>
        <v/>
      </c>
      <c r="L137" s="38">
        <f t="shared" si="3"/>
        <v>0</v>
      </c>
    </row>
    <row r="138" spans="2:12" ht="15.75" hidden="1" customHeight="1" x14ac:dyDescent="0.25">
      <c r="B138" s="39" t="s">
        <v>68</v>
      </c>
      <c r="C138" s="40" t="str">
        <f>IF(C43="Select Account Holder",0,IF(E43="Select Account Holder",1,IF(G43="Select Account Holder",2,IF(I43="Select Account Holder",3,4))))</f>
        <v/>
      </c>
      <c r="D138" s="41">
        <f>IFERROR(IF(K42="Cannot use Account with a Non-Borrower",0,K42/C138),0)</f>
        <v>0</v>
      </c>
      <c r="E138" s="42" t="str">
        <f>IF(J12="","N/A",IF(C43=J12,TRUE(),IF(E43=J12,TRUE(),IF(G43=J12,TRUE(),IF(I43=J12,TRUE(),FALSE())))))</f>
        <v/>
      </c>
      <c r="F138" s="43">
        <f t="shared" si="0"/>
        <v>0</v>
      </c>
      <c r="G138" s="42" t="str">
        <f>IF(J13="","N/A",IF(C43=J13,TRUE(),IF(E43=J13,TRUE(),IF(G43=J13,TRUE(),IF(I43=J13,TRUE(),FALSE())))))</f>
        <v/>
      </c>
      <c r="H138" s="38">
        <f t="shared" si="1"/>
        <v>0</v>
      </c>
      <c r="I138" s="42" t="str">
        <f>IF(J14="","N/A",IF(C43=J14,TRUE(),IF(E43=J14,TRUE(),IF(G43=J14,TRUE(),IF(I43=J14,TRUE(),FALSE())))))</f>
        <v/>
      </c>
      <c r="J138" s="38">
        <f t="shared" si="2"/>
        <v>0</v>
      </c>
      <c r="K138" s="42" t="str">
        <f>IF(J15="","N/A",IF(C43=J15,TRUE(),IF(E43=J15,TRUE(),IF(G43=J15,TRUE(),IF(I43=J15,TRUE(),FALSE())))))</f>
        <v/>
      </c>
      <c r="L138" s="38">
        <f t="shared" si="3"/>
        <v>0</v>
      </c>
    </row>
    <row r="139" spans="2:12" ht="15.75" hidden="1" customHeight="1" x14ac:dyDescent="0.25">
      <c r="B139" s="39" t="s">
        <v>69</v>
      </c>
      <c r="C139" s="40" t="str">
        <f>IF(C46="Select Account Holder",0,IF(E46="Select Account Holder",1,IF(G46="Select Account Holder",2,IF(I46="Select Account Holder",3,4))))</f>
        <v/>
      </c>
      <c r="D139" s="41">
        <f>IFERROR(IF(K45="Cannot use Account with a Non-Borrower",0,K45/C139),0)</f>
        <v>0</v>
      </c>
      <c r="E139" s="42" t="str">
        <f>IF(J12="","N/A",IF(C46=J12,TRUE(),IF(E46=J12,TRUE(),IF(G46=J12,TRUE(),IF(I46=J12,TRUE(),FALSE())))))</f>
        <v/>
      </c>
      <c r="F139" s="43">
        <f t="shared" si="0"/>
        <v>0</v>
      </c>
      <c r="G139" s="42" t="str">
        <f>IF(J13="","N/A",IF(C46=J13,TRUE(),IF(E46=J13,TRUE(),IF(G46=J13,TRUE(),IF(I46=J13,TRUE(),FALSE())))))</f>
        <v/>
      </c>
      <c r="H139" s="38">
        <f t="shared" si="1"/>
        <v>0</v>
      </c>
      <c r="I139" s="42" t="str">
        <f>IF(J14="","N/A",IF(C46=J14,TRUE(),IF(E46=J14,TRUE(),IF(G46=J14,TRUE(),IF(I46=J14,TRUE(),FALSE())))))</f>
        <v/>
      </c>
      <c r="J139" s="38">
        <f t="shared" si="2"/>
        <v>0</v>
      </c>
      <c r="K139" s="42" t="str">
        <f>IF(J15="","N/A",IF(C46=J15,TRUE(),IF(E46=J15,TRUE(),IF(G46=J15,TRUE(),IF(I46=J15,TRUE(),FALSE())))))</f>
        <v/>
      </c>
      <c r="L139" s="38">
        <f t="shared" si="3"/>
        <v>0</v>
      </c>
    </row>
    <row r="140" spans="2:12" ht="15.75" hidden="1" customHeight="1" x14ac:dyDescent="0.25">
      <c r="B140" s="39" t="s">
        <v>70</v>
      </c>
      <c r="C140" s="40" t="str">
        <f>IF(C49="Select Account Holder",0,IF(E49="Select Account Holder",1,IF(G49="Select Account Holder",2,IF(I49="Select Account Holder",3,4))))</f>
        <v/>
      </c>
      <c r="D140" s="41">
        <f>IFERROR(IF(K48="Cannot use Account with a Non-Borrower",0,K48/C140),0)</f>
        <v>0</v>
      </c>
      <c r="E140" s="42" t="str">
        <f>IF(J12="","N/A",IF(C49=J12,TRUE(),IF(E49=J12,TRUE(),IF(G49=J12,TRUE(),IF(I49=J12,TRUE(),FALSE())))))</f>
        <v/>
      </c>
      <c r="F140" s="43">
        <f t="shared" si="0"/>
        <v>0</v>
      </c>
      <c r="G140" s="42" t="str">
        <f>IF(J13="","N/A",IF(C49=J13,TRUE(),IF(E49=J13,TRUE(),IF(G49=J13,TRUE(),IF(I49=J13,TRUE(),FALSE())))))</f>
        <v/>
      </c>
      <c r="H140" s="38">
        <f t="shared" si="1"/>
        <v>0</v>
      </c>
      <c r="I140" s="42" t="str">
        <f>IF(J14="","N/A",IF(C49=J14,TRUE(),IF(E49=J14,TRUE(),IF(G49=J14,TRUE(),IF(I49=J14,TRUE(),FALSE())))))</f>
        <v/>
      </c>
      <c r="J140" s="38">
        <f t="shared" si="2"/>
        <v>0</v>
      </c>
      <c r="K140" s="42" t="str">
        <f>IF(J15="","N/A",IF(C49=J15,TRUE(),IF(E49=J15,TRUE(),IF(G49=J15,TRUE(),IF(I49=J15,TRUE(),FALSE())))))</f>
        <v/>
      </c>
      <c r="L140" s="38">
        <f t="shared" si="3"/>
        <v>0</v>
      </c>
    </row>
    <row r="141" spans="2:12" ht="15.75" hidden="1" customHeight="1" x14ac:dyDescent="0.25">
      <c r="B141" s="39" t="s">
        <v>71</v>
      </c>
      <c r="C141" s="40" t="str">
        <f>IF(C52="Select Account Holder",0,IF(E52="Select Account Holder",1,IF(G52="Select Account Holder",2,IF(I52="Select Account Holder",3,4))))</f>
        <v/>
      </c>
      <c r="D141" s="41">
        <f>IFERROR(IF(K51="Cannot use Account with a Non-Borrower",0,K51/C141),0)</f>
        <v>0</v>
      </c>
      <c r="E141" s="42" t="str">
        <f>IF(J12="","N/A",IF(C52=J12,TRUE(),IF(E52=J12,TRUE(),IF(G52=J12,TRUE(),IF(I52=J12,TRUE(),FALSE())))))</f>
        <v/>
      </c>
      <c r="F141" s="43">
        <f t="shared" si="0"/>
        <v>0</v>
      </c>
      <c r="G141" s="42" t="str">
        <f>IF(J13="","N/A",IF(C52=J13,TRUE(),IF(E52=J13,TRUE(),IF(G52=J13,TRUE(),IF(I52=J13,TRUE(),FALSE())))))</f>
        <v/>
      </c>
      <c r="H141" s="38">
        <f t="shared" si="1"/>
        <v>0</v>
      </c>
      <c r="I141" s="42" t="str">
        <f>IF(J14="","N/A",IF(C52=J14,TRUE(),IF(E52=J14,TRUE(),IF(G52=J14,TRUE(),IF(I52=J14,TRUE(),FALSE())))))</f>
        <v/>
      </c>
      <c r="J141" s="38">
        <f t="shared" si="2"/>
        <v>0</v>
      </c>
      <c r="K141" s="42" t="str">
        <f>IF(J15="","N/A",IF(C52=J15,TRUE(),IF(E52=J15,TRUE(),IF(G52=J15,TRUE(),IF(I52=J15,TRUE(),FALSE())))))</f>
        <v/>
      </c>
      <c r="L141" s="38">
        <f t="shared" si="3"/>
        <v>0</v>
      </c>
    </row>
    <row r="142" spans="2:12" ht="15.75" hidden="1" customHeight="1" x14ac:dyDescent="0.25">
      <c r="B142" s="39" t="s">
        <v>72</v>
      </c>
      <c r="C142" s="40" t="str">
        <f>IF(C55="Select Account Holder",0,IF(E55="Select Account Holder",1,IF(G55="Select Account Holder",2,IF(I55="Select Account Holder",3,4))))</f>
        <v/>
      </c>
      <c r="D142" s="41">
        <f>IFERROR(IF(K54="Cannot use Account with a Non-Borrower",0,K54/C142),0)</f>
        <v>0</v>
      </c>
      <c r="E142" s="42" t="str">
        <f>IF(J12="","N/A",IF(C55=J12,TRUE(),IF(E55=J12,TRUE(),IF(G55=J12,TRUE(),IF(I55=J12,TRUE(),FALSE())))))</f>
        <v/>
      </c>
      <c r="F142" s="43">
        <f t="shared" si="0"/>
        <v>0</v>
      </c>
      <c r="G142" s="42" t="str">
        <f>IF(J13="","N/A",IF(C55=J13,TRUE(),IF(E55=J13,TRUE(),IF(G55=J13,TRUE(),IF(I55=J13,TRUE(),FALSE())))))</f>
        <v/>
      </c>
      <c r="H142" s="38">
        <f t="shared" si="1"/>
        <v>0</v>
      </c>
      <c r="I142" s="42" t="str">
        <f>IF(J14="","N/A",IF(C55=J14,TRUE(),IF(E55=J14,TRUE(),IF(G55=J14,TRUE(),IF(I55=J14,TRUE(),FALSE())))))</f>
        <v/>
      </c>
      <c r="J142" s="38">
        <f t="shared" si="2"/>
        <v>0</v>
      </c>
      <c r="K142" s="42" t="str">
        <f>IF(J15="","N/A",IF(C55=J15,TRUE(),IF(E55=J15,TRUE(),IF(G55=J15,TRUE(),IF(I55=J15,TRUE(),FALSE())))))</f>
        <v/>
      </c>
      <c r="L142" s="38">
        <f t="shared" si="3"/>
        <v>0</v>
      </c>
    </row>
    <row r="143" spans="2:12" ht="15.75" hidden="1" customHeight="1" x14ac:dyDescent="0.25">
      <c r="B143" s="39" t="s">
        <v>73</v>
      </c>
      <c r="C143" s="40" t="str">
        <f>IF(C58="Select Account Holder",0,IF(E58="Select Account Holder",1,IF(G58="Select Account Holder",2,IF(I58="Select Account Holder",3,4))))</f>
        <v/>
      </c>
      <c r="D143" s="41">
        <f>IFERROR(IF(K57="Cannot use Account with a Non-Borrower",0,K57/C143),0)</f>
        <v>0</v>
      </c>
      <c r="E143" s="42" t="str">
        <f>IF(J12="","N/A",IF(C58=J12,TRUE(),IF(E58=J12,TRUE(),IF(G58=J12,TRUE(),IF(I58=J12,TRUE(),FALSE())))))</f>
        <v/>
      </c>
      <c r="F143" s="43">
        <f t="shared" si="0"/>
        <v>0</v>
      </c>
      <c r="G143" s="42" t="str">
        <f>IF(J13="","N/A",IF(C58=J13,TRUE(),IF(E58=J13,TRUE(),IF(G58=J13,TRUE(),IF(I58=J13,TRUE(),FALSE())))))</f>
        <v/>
      </c>
      <c r="H143" s="38">
        <f t="shared" si="1"/>
        <v>0</v>
      </c>
      <c r="I143" s="42" t="str">
        <f>IF(J14="","N/A",IF(C58=J14,TRUE(),IF(E58=J14,TRUE(),IF(G58=J14,TRUE(),IF(I58=J14,TRUE(),FALSE())))))</f>
        <v/>
      </c>
      <c r="J143" s="38">
        <f t="shared" si="2"/>
        <v>0</v>
      </c>
      <c r="K143" s="42" t="str">
        <f>IF(J15="","N/A",IF(C58=J15,TRUE(),IF(E58=J15,TRUE(),IF(G58=J15,TRUE(),IF(I58=J15,TRUE(),FALSE())))))</f>
        <v/>
      </c>
      <c r="L143" s="38">
        <f t="shared" si="3"/>
        <v>0</v>
      </c>
    </row>
    <row r="144" spans="2:12" ht="15.75" hidden="1" customHeight="1" x14ac:dyDescent="0.25">
      <c r="B144" s="39" t="s">
        <v>74</v>
      </c>
      <c r="C144" s="40" t="str">
        <f>IF(C61="Select Account Holder",0,IF(E61="Select Account Holder",1,IF(G61="Select Account Holder",2,IF(I61="Select Account Holder",3,4))))</f>
        <v/>
      </c>
      <c r="D144" s="41">
        <f>IFERROR(IF(K60="Cannot use Account with a Non-Borrower",0,K60/C144),0)</f>
        <v>0</v>
      </c>
      <c r="E144" s="42" t="str">
        <f>IF(J12="","N/A",IF(C61=J12,TRUE(),IF(E61=J12,TRUE(),IF(G61=J12,TRUE(),IF(I61=J12,TRUE(),FALSE())))))</f>
        <v/>
      </c>
      <c r="F144" s="43">
        <f t="shared" si="0"/>
        <v>0</v>
      </c>
      <c r="G144" s="42" t="str">
        <f>IF(J13="","N/A",IF(C61=J13,TRUE(),IF(E61=J13,TRUE(),IF(G61=J13,TRUE(),IF(I61=J13,TRUE(),FALSE())))))</f>
        <v/>
      </c>
      <c r="H144" s="38">
        <f t="shared" si="1"/>
        <v>0</v>
      </c>
      <c r="I144" s="42" t="str">
        <f>IF(J14="","N/A",IF(C61=J14,TRUE(),IF(E61=J14,TRUE(),IF(G61=J14,TRUE(),IF(I61=J14,TRUE(),FALSE())))))</f>
        <v/>
      </c>
      <c r="J144" s="38">
        <f t="shared" si="2"/>
        <v>0</v>
      </c>
      <c r="K144" s="42" t="str">
        <f>IF(J15="","N/A",IF(C61=J15,TRUE(),IF(E61=J15,TRUE(),IF(G61=J15,TRUE(),IF(I61=J15,TRUE(),FALSE())))))</f>
        <v/>
      </c>
      <c r="L144" s="38">
        <f t="shared" si="3"/>
        <v>0</v>
      </c>
    </row>
    <row r="145" spans="2:12" ht="15.75" hidden="1" customHeight="1" x14ac:dyDescent="0.25">
      <c r="B145" s="44" t="s">
        <v>75</v>
      </c>
      <c r="C145" s="45" t="str">
        <f>IF(C64="Select Account Holder",0,IF(E64="Select Account Holder",1,IF(G64="Select Account Holder",2,IF(I64="Select Account Holder",3,4))))</f>
        <v/>
      </c>
      <c r="D145" s="46">
        <f>IFERROR(IF(K63="Cannot use Account with a Non-Borrower",0,K63/C145),0)</f>
        <v>0</v>
      </c>
      <c r="E145" s="47" t="str">
        <f>IF(J12="","N/A",IF(C64=J12,TRUE(),IF(E64=J12,TRUE(),IF(G64=J12,TRUE(),IF(I64=J12,TRUE(),FALSE())))))</f>
        <v/>
      </c>
      <c r="F145" s="43">
        <f t="shared" si="0"/>
        <v>0</v>
      </c>
      <c r="G145" s="47" t="str">
        <f>IF(J13="","N/A",IF(C64=J13,TRUE(),IF(E64=J13,TRUE(),IF(G64=J13,TRUE(),IF(I64=J13,TRUE(),FALSE())))))</f>
        <v/>
      </c>
      <c r="H145" s="38">
        <f t="shared" si="1"/>
        <v>0</v>
      </c>
      <c r="I145" s="47" t="str">
        <f>IF(J14="","N/A",IF(C64=J14,TRUE(),IF(E64=J14,TRUE(),IF(G64=J14,TRUE(),IF(I64=J14,TRUE(),FALSE())))))</f>
        <v/>
      </c>
      <c r="J145" s="38">
        <f t="shared" si="2"/>
        <v>0</v>
      </c>
      <c r="K145" s="47" t="str">
        <f>IF(J15="","N/A",IF(C64=J15,TRUE(),IF(E64=J15,TRUE(),IF(G64=J15,TRUE(),IF(I64=J15,TRUE(),FALSE())))))</f>
        <v/>
      </c>
      <c r="L145" s="38">
        <f t="shared" si="3"/>
        <v>0</v>
      </c>
    </row>
    <row r="146" spans="2:12" ht="15.75" hidden="1" customHeight="1" x14ac:dyDescent="0.25">
      <c r="B146" s="48" t="s">
        <v>76</v>
      </c>
      <c r="C146" s="100">
        <f>SUM(F146,H146,J146,L146)</f>
        <v>0</v>
      </c>
      <c r="D146" s="101"/>
      <c r="E146" s="49" t="s">
        <v>77</v>
      </c>
      <c r="F146" s="50">
        <f>SUM(F131:F145)</f>
        <v>0</v>
      </c>
      <c r="G146" s="51" t="s">
        <v>78</v>
      </c>
      <c r="H146" s="50">
        <f>SUM(H131:H145)</f>
        <v>0</v>
      </c>
      <c r="I146" s="51" t="s">
        <v>79</v>
      </c>
      <c r="J146" s="50">
        <f>SUM(J131:J145)</f>
        <v>0</v>
      </c>
      <c r="K146" s="51" t="s">
        <v>80</v>
      </c>
      <c r="L146" s="50">
        <f>SUM(L131:L145)</f>
        <v>0</v>
      </c>
    </row>
    <row r="147" spans="2:12" ht="15.75" hidden="1" customHeight="1" x14ac:dyDescent="0.25">
      <c r="B147" s="191" t="s">
        <v>81</v>
      </c>
      <c r="C147" s="135"/>
      <c r="D147" s="52">
        <f>IFERROR(SUM(F147,H147,J147,L147),0)</f>
        <v>0</v>
      </c>
      <c r="E147" s="53"/>
      <c r="F147" s="54">
        <f>IFERROR(F146/C146,0)</f>
        <v>0</v>
      </c>
      <c r="G147" s="53"/>
      <c r="H147" s="54">
        <f>IFERROR(H146/C146,0)</f>
        <v>0</v>
      </c>
      <c r="I147" s="53"/>
      <c r="J147" s="54">
        <f>IFERROR(J146/C146,0)</f>
        <v>0</v>
      </c>
      <c r="K147" s="53"/>
      <c r="L147" s="54">
        <f>IFERROR(L146/C146,0)</f>
        <v>0</v>
      </c>
    </row>
    <row r="148" spans="2:12" ht="15.75" hidden="1" customHeight="1" x14ac:dyDescent="0.25"/>
    <row r="149" spans="2:12" ht="15.75" hidden="1" customHeight="1" x14ac:dyDescent="0.25">
      <c r="B149" s="78">
        <f>K78</f>
        <v>0</v>
      </c>
      <c r="C149" s="79"/>
      <c r="E149" s="169">
        <f>IF(B6="OPAL",B149*F147/84,B149*F147/60)</f>
        <v>0</v>
      </c>
      <c r="F149" s="131"/>
      <c r="G149" s="130">
        <f>IF(B6="OPAL",B149*H147/84,B149*H147/60)</f>
        <v>0</v>
      </c>
      <c r="H149" s="131"/>
      <c r="I149" s="130">
        <f>IF(B6="OPAL",B149*J147/84,B149*J147/60)</f>
        <v>0</v>
      </c>
      <c r="J149" s="131"/>
      <c r="K149" s="130">
        <f>IF(B6="OPAL",B149*L147/84,B149*L147/60)</f>
        <v>0</v>
      </c>
      <c r="L149" s="131"/>
    </row>
    <row r="150" spans="2:12" ht="15.75" hidden="1" customHeight="1" x14ac:dyDescent="0.25"/>
    <row r="151" spans="2:12" ht="15.75" hidden="1" customHeight="1" x14ac:dyDescent="0.25">
      <c r="K151" s="78">
        <f>SUM(E149:L149)</f>
        <v>0</v>
      </c>
      <c r="L151" s="79"/>
    </row>
  </sheetData>
  <sheetProtection sheet="1" objects="1" scenarios="1"/>
  <mergeCells count="254">
    <mergeCell ref="K151:L151"/>
    <mergeCell ref="B10:L10"/>
    <mergeCell ref="C52:D52"/>
    <mergeCell ref="H27:I27"/>
    <mergeCell ref="K30:L31"/>
    <mergeCell ref="G55:H55"/>
    <mergeCell ref="B65:L65"/>
    <mergeCell ref="F19:F20"/>
    <mergeCell ref="D42:E42"/>
    <mergeCell ref="H124:I124"/>
    <mergeCell ref="K45:L46"/>
    <mergeCell ref="H24:I24"/>
    <mergeCell ref="B104:F104"/>
    <mergeCell ref="B114:C114"/>
    <mergeCell ref="H33:I33"/>
    <mergeCell ref="C37:D37"/>
    <mergeCell ref="B36:C36"/>
    <mergeCell ref="E37:F37"/>
    <mergeCell ref="G31:H31"/>
    <mergeCell ref="G46:H46"/>
    <mergeCell ref="H116:I116"/>
    <mergeCell ref="B110:C110"/>
    <mergeCell ref="G40:H40"/>
    <mergeCell ref="I31:J31"/>
    <mergeCell ref="J12:L12"/>
    <mergeCell ref="K75:L75"/>
    <mergeCell ref="B74:J74"/>
    <mergeCell ref="H88:I88"/>
    <mergeCell ref="K149:L149"/>
    <mergeCell ref="B87:C87"/>
    <mergeCell ref="I130:J130"/>
    <mergeCell ref="B147:C147"/>
    <mergeCell ref="K130:L130"/>
    <mergeCell ref="K77:L77"/>
    <mergeCell ref="I55:J55"/>
    <mergeCell ref="B76:J76"/>
    <mergeCell ref="K87:L87"/>
    <mergeCell ref="J19:J20"/>
    <mergeCell ref="B113:C113"/>
    <mergeCell ref="G19:G20"/>
    <mergeCell ref="E88:F88"/>
    <mergeCell ref="D21:E21"/>
    <mergeCell ref="B39:C39"/>
    <mergeCell ref="B48:C48"/>
    <mergeCell ref="K42:L43"/>
    <mergeCell ref="C25:D25"/>
    <mergeCell ref="D57:E57"/>
    <mergeCell ref="K85:L85"/>
    <mergeCell ref="H51:I51"/>
    <mergeCell ref="E28:F28"/>
    <mergeCell ref="C55:D55"/>
    <mergeCell ref="G28:H28"/>
    <mergeCell ref="I22:J22"/>
    <mergeCell ref="I28:J28"/>
    <mergeCell ref="G43:H43"/>
    <mergeCell ref="B69:C70"/>
    <mergeCell ref="G52:H52"/>
    <mergeCell ref="C83:J83"/>
    <mergeCell ref="B62:L62"/>
    <mergeCell ref="E106:F106"/>
    <mergeCell ref="H125:I125"/>
    <mergeCell ref="B59:L59"/>
    <mergeCell ref="I49:J49"/>
    <mergeCell ref="B73:J73"/>
    <mergeCell ref="B111:C111"/>
    <mergeCell ref="E149:F149"/>
    <mergeCell ref="E109:F109"/>
    <mergeCell ref="C46:D46"/>
    <mergeCell ref="B44:L44"/>
    <mergeCell ref="E46:F46"/>
    <mergeCell ref="E108:F108"/>
    <mergeCell ref="B85:J85"/>
    <mergeCell ref="K24:L25"/>
    <mergeCell ref="H57:I57"/>
    <mergeCell ref="C61:D61"/>
    <mergeCell ref="B108:C108"/>
    <mergeCell ref="E61:F61"/>
    <mergeCell ref="B75:J75"/>
    <mergeCell ref="K54:L55"/>
    <mergeCell ref="G64:H64"/>
    <mergeCell ref="I64:J64"/>
    <mergeCell ref="H69:J70"/>
    <mergeCell ref="B30:C30"/>
    <mergeCell ref="D30:E30"/>
    <mergeCell ref="K73:L73"/>
    <mergeCell ref="C82:J82"/>
    <mergeCell ref="I40:J40"/>
    <mergeCell ref="H42:I42"/>
    <mergeCell ref="E112:F112"/>
    <mergeCell ref="E130:F130"/>
    <mergeCell ref="G130:H130"/>
    <mergeCell ref="D63:E63"/>
    <mergeCell ref="B72:L72"/>
    <mergeCell ref="C58:D58"/>
    <mergeCell ref="H122:I122"/>
    <mergeCell ref="E52:F52"/>
    <mergeCell ref="B56:L56"/>
    <mergeCell ref="E107:F107"/>
    <mergeCell ref="B77:I77"/>
    <mergeCell ref="B120:C120"/>
    <mergeCell ref="K69:L70"/>
    <mergeCell ref="H60:I60"/>
    <mergeCell ref="B107:C107"/>
    <mergeCell ref="B60:C60"/>
    <mergeCell ref="H123:I123"/>
    <mergeCell ref="B57:C57"/>
    <mergeCell ref="B88:C88"/>
    <mergeCell ref="D54:E54"/>
    <mergeCell ref="B130:D130"/>
    <mergeCell ref="B109:C109"/>
    <mergeCell ref="B118:C118"/>
    <mergeCell ref="D39:E39"/>
    <mergeCell ref="K21:L22"/>
    <mergeCell ref="K33:L34"/>
    <mergeCell ref="H12:I12"/>
    <mergeCell ref="K82:L82"/>
    <mergeCell ref="J14:L14"/>
    <mergeCell ref="K51:L52"/>
    <mergeCell ref="H48:I48"/>
    <mergeCell ref="E25:F25"/>
    <mergeCell ref="H104:I104"/>
    <mergeCell ref="G25:H25"/>
    <mergeCell ref="B80:L80"/>
    <mergeCell ref="H14:I14"/>
    <mergeCell ref="E58:F58"/>
    <mergeCell ref="I91:K91"/>
    <mergeCell ref="K74:L74"/>
    <mergeCell ref="C34:D34"/>
    <mergeCell ref="B26:L26"/>
    <mergeCell ref="B54:C54"/>
    <mergeCell ref="K83:L83"/>
    <mergeCell ref="H21:I21"/>
    <mergeCell ref="D27:E27"/>
    <mergeCell ref="B42:C42"/>
    <mergeCell ref="E3:I5"/>
    <mergeCell ref="E55:F55"/>
    <mergeCell ref="K39:L40"/>
    <mergeCell ref="I46:J46"/>
    <mergeCell ref="H54:I54"/>
    <mergeCell ref="B8:D8"/>
    <mergeCell ref="B19:C20"/>
    <mergeCell ref="H63:I63"/>
    <mergeCell ref="G61:H61"/>
    <mergeCell ref="B27:C27"/>
    <mergeCell ref="I61:J61"/>
    <mergeCell ref="B18:L18"/>
    <mergeCell ref="J7:L7"/>
    <mergeCell ref="H36:I36"/>
    <mergeCell ref="C40:D40"/>
    <mergeCell ref="E40:F40"/>
    <mergeCell ref="G49:H49"/>
    <mergeCell ref="B53:L53"/>
    <mergeCell ref="I43:J43"/>
    <mergeCell ref="B5:D5"/>
    <mergeCell ref="B29:L29"/>
    <mergeCell ref="K63:L64"/>
    <mergeCell ref="J2:L4"/>
    <mergeCell ref="K36:L37"/>
    <mergeCell ref="H120:I120"/>
    <mergeCell ref="C28:D28"/>
    <mergeCell ref="E22:F22"/>
    <mergeCell ref="E115:F115"/>
    <mergeCell ref="B63:C63"/>
    <mergeCell ref="G22:H22"/>
    <mergeCell ref="B32:L32"/>
    <mergeCell ref="G149:H149"/>
    <mergeCell ref="I149:J149"/>
    <mergeCell ref="B106:C106"/>
    <mergeCell ref="B41:L41"/>
    <mergeCell ref="B35:L35"/>
    <mergeCell ref="B50:L50"/>
    <mergeCell ref="K78:L78"/>
    <mergeCell ref="E117:F117"/>
    <mergeCell ref="B66:L66"/>
    <mergeCell ref="H117:I117"/>
    <mergeCell ref="B117:C117"/>
    <mergeCell ref="H119:I119"/>
    <mergeCell ref="B119:C119"/>
    <mergeCell ref="D69:E70"/>
    <mergeCell ref="B116:C116"/>
    <mergeCell ref="F69:G70"/>
    <mergeCell ref="E110:F110"/>
    <mergeCell ref="B112:C112"/>
    <mergeCell ref="H45:I45"/>
    <mergeCell ref="E49:F49"/>
    <mergeCell ref="G58:H58"/>
    <mergeCell ref="I52:J52"/>
    <mergeCell ref="H13:I13"/>
    <mergeCell ref="E116:F116"/>
    <mergeCell ref="E113:F113"/>
    <mergeCell ref="B24:C24"/>
    <mergeCell ref="H87:I87"/>
    <mergeCell ref="D24:E24"/>
    <mergeCell ref="B33:C33"/>
    <mergeCell ref="D33:E33"/>
    <mergeCell ref="J13:L13"/>
    <mergeCell ref="B51:C51"/>
    <mergeCell ref="C81:J81"/>
    <mergeCell ref="H15:I15"/>
    <mergeCell ref="D51:E51"/>
    <mergeCell ref="J15:L15"/>
    <mergeCell ref="G37:H37"/>
    <mergeCell ref="I37:J37"/>
    <mergeCell ref="C22:D22"/>
    <mergeCell ref="C31:D31"/>
    <mergeCell ref="D19:E20"/>
    <mergeCell ref="C99:J99"/>
    <mergeCell ref="B14:C14"/>
    <mergeCell ref="K19:L20"/>
    <mergeCell ref="D48:E48"/>
    <mergeCell ref="B6:D6"/>
    <mergeCell ref="B23:L23"/>
    <mergeCell ref="I58:J58"/>
    <mergeCell ref="B13:C13"/>
    <mergeCell ref="E34:F34"/>
    <mergeCell ref="C43:D43"/>
    <mergeCell ref="G34:H34"/>
    <mergeCell ref="D14:F14"/>
    <mergeCell ref="B92:L97"/>
    <mergeCell ref="B38:L38"/>
    <mergeCell ref="K60:L61"/>
    <mergeCell ref="E31:F31"/>
    <mergeCell ref="B9:L9"/>
    <mergeCell ref="B45:C45"/>
    <mergeCell ref="H30:I30"/>
    <mergeCell ref="C49:D49"/>
    <mergeCell ref="E43:F43"/>
    <mergeCell ref="K27:L28"/>
    <mergeCell ref="I34:J34"/>
    <mergeCell ref="D13:F13"/>
    <mergeCell ref="D60:E60"/>
    <mergeCell ref="E6:I7"/>
    <mergeCell ref="B47:L47"/>
    <mergeCell ref="E111:F111"/>
    <mergeCell ref="B115:C115"/>
    <mergeCell ref="B149:C149"/>
    <mergeCell ref="H19:I20"/>
    <mergeCell ref="D36:E36"/>
    <mergeCell ref="C64:D64"/>
    <mergeCell ref="K88:L88"/>
    <mergeCell ref="D45:E45"/>
    <mergeCell ref="E64:F64"/>
    <mergeCell ref="B78:J78"/>
    <mergeCell ref="B12:C12"/>
    <mergeCell ref="H39:I39"/>
    <mergeCell ref="K48:L49"/>
    <mergeCell ref="B21:C21"/>
    <mergeCell ref="K57:L58"/>
    <mergeCell ref="E87:F87"/>
    <mergeCell ref="I25:J25"/>
    <mergeCell ref="K76:L76"/>
    <mergeCell ref="K81:L81"/>
    <mergeCell ref="C146:D146"/>
    <mergeCell ref="D12:F12"/>
  </mergeCells>
  <phoneticPr fontId="16" type="noConversion"/>
  <conditionalFormatting sqref="B82:B83">
    <cfRule type="containsText" dxfId="39" priority="40" operator="containsText" text="FAIL">
      <formula>NOT(ISERROR(SEARCH("FAIL",B82)))</formula>
    </cfRule>
    <cfRule type="containsText" dxfId="38" priority="41" operator="containsText" text="PASS">
      <formula>NOT(ISERROR(SEARCH("PASS",B82)))</formula>
    </cfRule>
  </conditionalFormatting>
  <conditionalFormatting sqref="B21:C21 B27:C27 B33:C33 B39:C39 B45:C45 B51:C51 B57:C57 B63:C63">
    <cfRule type="containsText" dxfId="37" priority="16" operator="containsText" text="Select">
      <formula>NOT(ISERROR(SEARCH("Select",B21)))</formula>
    </cfRule>
  </conditionalFormatting>
  <conditionalFormatting sqref="B24:C24 B30:C30 B36:C36 B42:C42 B48:C48 B54:C54 B60:C60">
    <cfRule type="containsText" dxfId="36" priority="15" operator="containsText" text="Select">
      <formula>NOT(ISERROR(SEARCH("Select",B24)))</formula>
    </cfRule>
  </conditionalFormatting>
  <conditionalFormatting sqref="B6:D6">
    <cfRule type="containsText" dxfId="35" priority="12" operator="containsText" text="JADE">
      <formula>NOT(ISERROR(SEARCH("JADE",B6)))</formula>
    </cfRule>
    <cfRule type="containsText" dxfId="34" priority="13" operator="containsText" text="PRIME">
      <formula>NOT(ISERROR(SEARCH("PRIME",B6)))</formula>
    </cfRule>
  </conditionalFormatting>
  <conditionalFormatting sqref="B87:F88 H87:L88">
    <cfRule type="containsBlanks" dxfId="33" priority="22">
      <formula>LEN(TRIM(B87))=0</formula>
    </cfRule>
  </conditionalFormatting>
  <conditionalFormatting sqref="B74:J74">
    <cfRule type="expression" dxfId="32" priority="39">
      <formula>$H$120=TRUE</formula>
    </cfRule>
  </conditionalFormatting>
  <conditionalFormatting sqref="B76:L76">
    <cfRule type="expression" dxfId="31" priority="10">
      <formula>$B$6="PRIME / PLUS CONNECT"</formula>
    </cfRule>
  </conditionalFormatting>
  <conditionalFormatting sqref="B81:L81">
    <cfRule type="expression" dxfId="30" priority="90">
      <formula>$B$81="FAIL"</formula>
    </cfRule>
    <cfRule type="expression" dxfId="29" priority="92">
      <formula>$B$81="PASS"</formula>
    </cfRule>
  </conditionalFormatting>
  <conditionalFormatting sqref="B82:L82">
    <cfRule type="expression" dxfId="28" priority="21">
      <formula>$K$82=0</formula>
    </cfRule>
    <cfRule type="expression" dxfId="27" priority="79">
      <formula>$B$81="PASS"</formula>
    </cfRule>
  </conditionalFormatting>
  <conditionalFormatting sqref="B83:L83">
    <cfRule type="expression" dxfId="26" priority="20">
      <formula>$K$69=0</formula>
    </cfRule>
  </conditionalFormatting>
  <conditionalFormatting sqref="C22:J22 C25:J25 C28:J28 C31:J31 C34:J34 C37:J37 C40:J40 C43:J43 C46:J46 C49:J49 C52:J52 C55:J55 C58:J58 C61:J61 C64:J64">
    <cfRule type="containsText" dxfId="25" priority="17" operator="containsText" text="Non-Borrower">
      <formula>NOT(ISERROR(SEARCH("Non-Borrower",C22)))</formula>
    </cfRule>
  </conditionalFormatting>
  <conditionalFormatting sqref="C82:L82">
    <cfRule type="expression" dxfId="24" priority="80">
      <formula>$B$82="FAIL"</formula>
    </cfRule>
    <cfRule type="expression" dxfId="23" priority="95">
      <formula>$B$82="PASS"</formula>
    </cfRule>
  </conditionalFormatting>
  <conditionalFormatting sqref="C83:L83">
    <cfRule type="containsText" dxfId="22" priority="11" operator="containsText" text="N/A">
      <formula>NOT(ISERROR(SEARCH("N/A",C83)))</formula>
    </cfRule>
    <cfRule type="expression" dxfId="21" priority="93">
      <formula>$B$83="FAIL"</formula>
    </cfRule>
    <cfRule type="expression" dxfId="20" priority="94">
      <formula>$B$83="PASS"</formula>
    </cfRule>
  </conditionalFormatting>
  <conditionalFormatting sqref="E131:E145 G131:G145 I131:I145 K131:K145">
    <cfRule type="containsText" dxfId="19" priority="38" operator="containsText" text="TRUE">
      <formula>NOT(ISERROR(SEARCH("TRUE",E131)))</formula>
    </cfRule>
    <cfRule type="containsText" dxfId="18" priority="37" operator="containsText" text="FALSE">
      <formula>NOT(ISERROR(SEARCH("FALSE",E131)))</formula>
    </cfRule>
  </conditionalFormatting>
  <conditionalFormatting sqref="E87:F88">
    <cfRule type="containsErrors" dxfId="17" priority="25">
      <formula>ISERROR(E87)</formula>
    </cfRule>
  </conditionalFormatting>
  <conditionalFormatting sqref="E6:L7">
    <cfRule type="expression" dxfId="16" priority="7">
      <formula>$B$6="JADE PRIME ALT DOC"</formula>
    </cfRule>
  </conditionalFormatting>
  <conditionalFormatting sqref="F131:F145 H131:H145 J131:J145 L131:L145">
    <cfRule type="cellIs" dxfId="15" priority="35" operator="equal">
      <formula>0</formula>
    </cfRule>
    <cfRule type="cellIs" dxfId="14" priority="36" operator="greaterThan">
      <formula>0</formula>
    </cfRule>
  </conditionalFormatting>
  <conditionalFormatting sqref="H117:I117">
    <cfRule type="containsText" dxfId="13" priority="43" operator="containsText" text="TRUE">
      <formula>NOT(ISERROR(SEARCH("TRUE",H117)))</formula>
    </cfRule>
    <cfRule type="containsText" dxfId="12" priority="44" operator="containsText" text="FALSE">
      <formula>NOT(ISERROR(SEARCH("FALSE",H117)))</formula>
    </cfRule>
  </conditionalFormatting>
  <conditionalFormatting sqref="H120:I120">
    <cfRule type="containsText" dxfId="11" priority="42" operator="containsText" text="TRUE">
      <formula>NOT(ISERROR(SEARCH("TRUE",H120)))</formula>
    </cfRule>
    <cfRule type="containsText" dxfId="10" priority="96" operator="containsText" text="FALSE">
      <formula>NOT(ISERROR(SEARCH("FALSE",H120)))</formula>
    </cfRule>
  </conditionalFormatting>
  <conditionalFormatting sqref="J6 L6 J7:L7">
    <cfRule type="expression" dxfId="9" priority="5">
      <formula>$K$6="TBD"</formula>
    </cfRule>
    <cfRule type="expression" dxfId="8" priority="6">
      <formula>$K$6="NO"</formula>
    </cfRule>
  </conditionalFormatting>
  <conditionalFormatting sqref="J6 L6">
    <cfRule type="expression" dxfId="7" priority="1">
      <formula>$K$6="YES"</formula>
    </cfRule>
  </conditionalFormatting>
  <conditionalFormatting sqref="J6:L7">
    <cfRule type="expression" dxfId="6" priority="2">
      <formula>$K$6="YES"</formula>
    </cfRule>
  </conditionalFormatting>
  <conditionalFormatting sqref="K6">
    <cfRule type="containsText" dxfId="5" priority="9" operator="containsText" text="YES">
      <formula>NOT(ISERROR(SEARCH("YES",K6)))</formula>
    </cfRule>
    <cfRule type="containsText" dxfId="4" priority="8" operator="containsText" text="NO">
      <formula>NOT(ISERROR(SEARCH("NO",K6)))</formula>
    </cfRule>
  </conditionalFormatting>
  <conditionalFormatting sqref="K21 K24 K27 K30 K33 K36 K39 K42 K45 K48 K51 K54 K57 K60 K63">
    <cfRule type="containsText" dxfId="3" priority="14" operator="containsText" text="Cannot">
      <formula>NOT(ISERROR(SEARCH("Cannot",K21)))</formula>
    </cfRule>
  </conditionalFormatting>
  <conditionalFormatting sqref="K74:L74">
    <cfRule type="expression" dxfId="2" priority="97">
      <formula>$H$120=TRUE</formula>
    </cfRule>
  </conditionalFormatting>
  <conditionalFormatting sqref="K81:L81">
    <cfRule type="expression" dxfId="1" priority="78">
      <formula>$B$82="PASS"</formula>
    </cfRule>
  </conditionalFormatting>
  <conditionalFormatting sqref="K87:L88">
    <cfRule type="containsErrors" dxfId="0" priority="23">
      <formula>ISERROR(K87)</formula>
    </cfRule>
  </conditionalFormatting>
  <dataValidations count="6">
    <dataValidation showInputMessage="1" showErrorMessage="1" sqref="B22:B23 B25:B26 B28:B29 B31:B32 B34:B35 B37:B38 B40:B41 B43:B44 B46:B47 B49:B50 B52:B53 B55:B56 B58:B59 B61:B62 B64 C38:L38 C41:L41 C44:L44 C47:L47 C50:L50 C53:L53 C56:L56 C59:L59 C62:L62" xr:uid="{00000000-0002-0000-0000-000000000000}">
      <formula1>0</formula1>
      <formula2>0</formula2>
    </dataValidation>
    <dataValidation type="list" showInputMessage="1" showErrorMessage="1" sqref="C22:J22 C25:J25 C28:J28 C31:J31 C34:J34 C37:J37 C40:J40 C43:J43 C46:J46 C49:J49 C52:J52 C55:J55 C58:J58 C61:J61 C64:J64" xr:uid="{00000000-0002-0000-0000-000001000000}">
      <formula1>$E$107:$E$113</formula1>
      <formula2>0</formula2>
    </dataValidation>
    <dataValidation type="list" allowBlank="1" showInputMessage="1" showErrorMessage="1" sqref="B6:D6" xr:uid="{00000000-0002-0000-0000-000002000000}">
      <formula1>$E$116:$E$117</formula1>
      <formula2>0</formula2>
    </dataValidation>
    <dataValidation type="list" allowBlank="1" showInputMessage="1" showErrorMessage="1" sqref="K6" xr:uid="{00000000-0002-0000-0000-000003000000}">
      <formula1>$H$105:$H$107</formula1>
      <formula2>0</formula2>
    </dataValidation>
    <dataValidation type="list" promptTitle="Under 59½?" prompt="Is this borrower younger than 59½?" sqref="F8 H8 J8 L8" xr:uid="{00000000-0002-0000-0000-000004000000}">
      <formula1>"YES,NO"</formula1>
    </dataValidation>
    <dataValidation type="list" allowBlank="1" sqref="B21 B24 B27 B30 B33 B36 B39 B42 B45 B48 B51 B54 B57 B60 B63" xr:uid="{00000000-0002-0000-0000-000005000000}">
      <formula1>$B$107:$B$124</formula1>
    </dataValidation>
  </dataValidations>
  <printOptions horizontalCentered="1"/>
  <pageMargins left="0.25" right="0.25" top="0.5" bottom="0.5" header="0.511811023622047" footer="0.511811023622047"/>
  <pageSetup paperSize="5" scale="77" orientation="portrait" horizontalDpi="300" verticalDpi="3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9" r:id="rId3" name="Check Box 45">
              <controlPr locked="0" defaultSize="0" autoFill="0" autoLine="0" autoPict="0">
                <anchor moveWithCells="1">
                  <from>
                    <xdr:col>11</xdr:col>
                    <xdr:colOff>238125</xdr:colOff>
                    <xdr:row>89</xdr:row>
                    <xdr:rowOff>47625</xdr:rowOff>
                  </from>
                  <to>
                    <xdr:col>11</xdr:col>
                    <xdr:colOff>495300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" name="Check Box 49">
              <controlPr locked="0" defaultSize="0" autoFill="0" autoLine="0" autoPict="0">
                <anchor moveWithCells="1">
                  <from>
                    <xdr:col>8</xdr:col>
                    <xdr:colOff>590550</xdr:colOff>
                    <xdr:row>73</xdr:row>
                    <xdr:rowOff>9525</xdr:rowOff>
                  </from>
                  <to>
                    <xdr:col>9</xdr:col>
                    <xdr:colOff>704850</xdr:colOff>
                    <xdr:row>74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jectLine xmlns="8212c982-139b-48d0-86d9-382e883e257d" xsi:nil="true"/>
    <TaxCatchAll xmlns="4b078479-4164-4f81-b8b9-c1b33b25cf55" xsi:nil="true"/>
    <_Flow_SignoffStatus xmlns="8212c982-139b-48d0-86d9-382e883e257d" xsi:nil="true"/>
    <lcf76f155ced4ddcb4097134ff3c332f xmlns="8212c982-139b-48d0-86d9-382e883e257d">
      <Terms xmlns="http://schemas.microsoft.com/office/infopath/2007/PartnerControls"/>
    </lcf76f155ced4ddcb4097134ff3c332f>
    <DateSent xmlns="8212c982-139b-48d0-86d9-382e883e257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3DCF184FDC1143A0B0AC37908AB840" ma:contentTypeVersion="22" ma:contentTypeDescription="Create a new document." ma:contentTypeScope="" ma:versionID="dabc8b0986dcd7e5e6518b0d4b0625d3">
  <xsd:schema xmlns:xsd="http://www.w3.org/2001/XMLSchema" xmlns:xs="http://www.w3.org/2001/XMLSchema" xmlns:p="http://schemas.microsoft.com/office/2006/metadata/properties" xmlns:ns2="8212c982-139b-48d0-86d9-382e883e257d" xmlns:ns3="4b078479-4164-4f81-b8b9-c1b33b25cf55" targetNamespace="http://schemas.microsoft.com/office/2006/metadata/properties" ma:root="true" ma:fieldsID="91ab596758cee6d6ad3425c9debc7768" ns2:_="" ns3:_="">
    <xsd:import namespace="8212c982-139b-48d0-86d9-382e883e257d"/>
    <xsd:import namespace="4b078479-4164-4f81-b8b9-c1b33b25cf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DateSent" minOccurs="0"/>
                <xsd:element ref="ns2:SubjectLin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12c982-139b-48d0-86d9-382e883e25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DateSent" ma:index="18" nillable="true" ma:displayName="Date Sent" ma:description="Date we sent the email out" ma:format="Dropdown" ma:internalName="DateSent">
      <xsd:simpleType>
        <xsd:restriction base="dms:Text">
          <xsd:maxLength value="255"/>
        </xsd:restriction>
      </xsd:simpleType>
    </xsd:element>
    <xsd:element name="SubjectLine" ma:index="19" nillable="true" ma:displayName="Subject Line" ma:description="The Subject Line used for this email" ma:format="Dropdown" ma:internalName="SubjectLine">
      <xsd:simpleType>
        <xsd:restriction base="dms:Text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87444e3d-c46b-4281-a198-ad483e9ec9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078479-4164-4f81-b8b9-c1b33b25cf5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89f6b62-804b-42a8-a058-49714c3506c9}" ma:internalName="TaxCatchAll" ma:showField="CatchAllData" ma:web="4b078479-4164-4f81-b8b9-c1b33b25cf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13E0D6-C8A7-4659-8800-11F753572C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60BFC0-9854-46F6-9B66-A7C9AC07C2EE}">
  <ds:schemaRefs>
    <ds:schemaRef ds:uri="http://schemas.openxmlformats.org/package/2006/metadata/core-properties"/>
    <ds:schemaRef ds:uri="http://schemas.microsoft.com/office/infopath/2007/PartnerControls"/>
    <ds:schemaRef ds:uri="4b078479-4164-4f81-b8b9-c1b33b25cf55"/>
    <ds:schemaRef ds:uri="http://schemas.microsoft.com/office/2006/documentManagement/types"/>
    <ds:schemaRef ds:uri="8212c982-139b-48d0-86d9-382e883e257d"/>
    <ds:schemaRef ds:uri="http://schemas.microsoft.com/office/2006/metadata/properties"/>
    <ds:schemaRef ds:uri="http://purl.org/dc/dcmitype/"/>
    <ds:schemaRef ds:uri="http://www.w3.org/XML/1998/namespace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3BD9F5F-6B84-44E1-A269-20C79909CE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12c982-139b-48d0-86d9-382e883e257d"/>
    <ds:schemaRef ds:uri="4b078479-4164-4f81-b8b9-c1b33b25cf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 Wert</dc:creator>
  <cp:keywords/>
  <dc:description/>
  <cp:lastModifiedBy>Faith Morgan</cp:lastModifiedBy>
  <cp:revision/>
  <dcterms:created xsi:type="dcterms:W3CDTF">2015-06-05T18:17:20Z</dcterms:created>
  <dcterms:modified xsi:type="dcterms:W3CDTF">2026-07-01T12:41:02Z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0x010100483DCF184FDC1143A0B0AC37908AB840</vt:lpwstr>
  </property>
  <property fmtid="{D5CDD505-2E9C-101B-9397-08002B2CF9AE}" pid="3" name="MediaServiceImageTags">
    <vt:lpwstr/>
  </property>
</Properties>
</file>